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Estimate" sheetId="2" state="visible" r:id="rId4"/>
    <sheet name="Second platform" sheetId="3" state="visible" r:id="rId5"/>
    <sheet name="Break-even" sheetId="4" state="visible" r:id="rId6"/>
    <sheet name="Quote comparison" sheetId="5" state="visible" r:id="rId7"/>
    <sheet name="Pre-quote brief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<sst xmlns="http://schemas.openxmlformats.org/spreadsheetml/2006/main" count="191" uniqueCount="175">
  <si>
    <t xml:space="preserve">Game port estimate template</t>
  </si>
  <si>
    <t xml:space="preserve">Innovecs Games · innovecsgames.com</t>
  </si>
  <si>
    <t xml:space="preserve">What this is</t>
  </si>
  <si>
    <t xml:space="preserve">A working model for budgeting one game port: labor by work package, the lines a quote leaves out, a second platform, break-even in copies, and a grid for comparing vendor quotes.</t>
  </si>
  <si>
    <t xml:space="preserve">Cells to edit</t>
  </si>
  <si>
    <t xml:space="preserve">Blue text on yellow fill. Everything else is a formula and recalculates.</t>
  </si>
  <si>
    <t xml:space="preserve">Black text</t>
  </si>
  <si>
    <t xml:space="preserve">Formulas on the same sheet. Do not overwrite.</t>
  </si>
  <si>
    <t xml:space="preserve">Green text</t>
  </si>
  <si>
    <t xml:space="preserve">Values pulled from another sheet.</t>
  </si>
  <si>
    <t xml:space="preserve">Example values</t>
  </si>
  <si>
    <t xml:space="preserve">The numbers already filled in are the worked example from the article: a mid-level 3D game on Unreal Engine 5 going from Steam to PlayStation 5, four people in Eastern Europe for about 16 weeks. They are an illustration, not a quote. Replace them with your own.</t>
  </si>
  <si>
    <t xml:space="preserve">Order of use</t>
  </si>
  <si>
    <t xml:space="preserve">1. Pre-quote brief: collect the facts a vendor needs.  2. Estimate: build your own number.  3. Second platform.  4. Break-even: decide whether the port pays, and whether to fund it yourself.  5. Quote comparison: line up the bids you receive.</t>
  </si>
  <si>
    <t xml:space="preserve">Sources</t>
  </si>
  <si>
    <t xml:space="preserve">Hours, shares and percentages: Innovecs Games delivery data, projects scoped 2023 to 2026. Console store share (30%): documents filed in Epic v. Apple, reported by Kotaku, May 2021. Developer share in console-only publishing deals (63.1% average): Voyer Law review of 100+ agreements, May 2025.</t>
  </si>
  <si>
    <t xml:space="preserve">Port estimate, first platform</t>
  </si>
  <si>
    <t xml:space="preserve">Blended hourly rate ($)</t>
  </si>
  <si>
    <t xml:space="preserve">Eastern Europe typically $40 to $70; US and Canada $90 to $150. Source: Innovecs Games delivery data.</t>
  </si>
  <si>
    <t xml:space="preserve">Post-launch support, share of labor</t>
  </si>
  <si>
    <t xml:space="preserve">We advise 10% to 15% for the first three months.</t>
  </si>
  <si>
    <t xml:space="preserve">Contingency, share of labor</t>
  </si>
  <si>
    <t xml:space="preserve">We advise 15% to 20%.</t>
  </si>
  <si>
    <t xml:space="preserve">Work package</t>
  </si>
  <si>
    <t xml:space="preserve">Hours</t>
  </si>
  <si>
    <t xml:space="preserve">Cost ($)</t>
  </si>
  <si>
    <t xml:space="preserve">Share of labor</t>
  </si>
  <si>
    <t xml:space="preserve">What's in it</t>
  </si>
  <si>
    <t xml:space="preserve">Audit and plan</t>
  </si>
  <si>
    <t xml:space="preserve">Code and content audit, risk list, milestone plan</t>
  </si>
  <si>
    <t xml:space="preserve">Platform bring-up</t>
  </si>
  <si>
    <t xml:space="preserve">SDK integration, build pipeline, first boot on a dev kit</t>
  </si>
  <si>
    <t xml:space="preserve">Platform features</t>
  </si>
  <si>
    <t xml:space="preserve">Accounts, save system, trophies or achievements, suspend and resume, store entitlements</t>
  </si>
  <si>
    <t xml:space="preserve">Input and UI adaptation</t>
  </si>
  <si>
    <t xml:space="preserve">Controller-first menus, glyphs, text scaling, haptics</t>
  </si>
  <si>
    <t xml:space="preserve">Performance and memory</t>
  </si>
  <si>
    <t xml:space="preserve">Profiling, streaming, shader and LOD work to a locked frame rate</t>
  </si>
  <si>
    <t xml:space="preserve">QA and pre-certification</t>
  </si>
  <si>
    <t xml:space="preserve">Functional passes, checklist runs, regression after each optimization</t>
  </si>
  <si>
    <t xml:space="preserve">Certification, two cycles</t>
  </si>
  <si>
    <t xml:space="preserve">Submission builds and fixes for returned conditions</t>
  </si>
  <si>
    <t xml:space="preserve">Production management</t>
  </si>
  <si>
    <t xml:space="preserve">Planning, platform holder liaison, reporting</t>
  </si>
  <si>
    <t xml:space="preserve">Labor subtotal (the quote)</t>
  </si>
  <si>
    <t xml:space="preserve">This is the figure most vendor quotes show.</t>
  </si>
  <si>
    <t xml:space="preserve">Dev kits, licenses, middleware</t>
  </si>
  <si>
    <t xml:space="preserve">Allowance. Xbox dev kit $2,000 (free for approved ID@Xbox projects); Unity Pro $2,310 per seat per year; Sony and Nintendo prices are not public.</t>
  </si>
  <si>
    <t xml:space="preserve">Age ratings, store assets, localized store pages</t>
  </si>
  <si>
    <t xml:space="preserve">Allowance. Steam $100 per game, Apple $99 a year, Google Play $25 once.</t>
  </si>
  <si>
    <t xml:space="preserve">Post-launch support, three months</t>
  </si>
  <si>
    <t xml:space="preserve">Labor subtotal x support share.</t>
  </si>
  <si>
    <t xml:space="preserve">Contingency</t>
  </si>
  <si>
    <t xml:space="preserve">Labor subtotal x contingency share.</t>
  </si>
  <si>
    <t xml:space="preserve">Budget to approve</t>
  </si>
  <si>
    <t xml:space="preserve">Budget above the quote</t>
  </si>
  <si>
    <t xml:space="preserve">How far the real budget sits above the labor-only number.</t>
  </si>
  <si>
    <t xml:space="preserve">Not in this sheet: your own team's time. Plan roughly a day a week from a senior engineer, plus a few hours each from a producer and an art lead.</t>
  </si>
  <si>
    <t xml:space="preserve">Adding a second platform</t>
  </si>
  <si>
    <t xml:space="preserve">Hours as a share of the first port</t>
  </si>
  <si>
    <t xml:space="preserve">In our projects, a third to half. Higher when the second platform is a step down in hardware.</t>
  </si>
  <si>
    <t xml:space="preserve">Fees and hardware for this platform ($)</t>
  </si>
  <si>
    <t xml:space="preserve">Allowance.</t>
  </si>
  <si>
    <t xml:space="preserve">Line</t>
  </si>
  <si>
    <t xml:space="preserve">Value</t>
  </si>
  <si>
    <t xml:space="preserve">How it is calculated</t>
  </si>
  <si>
    <t xml:space="preserve">First-port hours x share</t>
  </si>
  <si>
    <t xml:space="preserve">Labor</t>
  </si>
  <si>
    <t xml:space="preserve">Hours x blended rate</t>
  </si>
  <si>
    <t xml:space="preserve">Post-launch support</t>
  </si>
  <si>
    <t xml:space="preserve">Labor x support share</t>
  </si>
  <si>
    <t xml:space="preserve">Labor x contingency share</t>
  </si>
  <si>
    <t xml:space="preserve">Fees and hardware</t>
  </si>
  <si>
    <t xml:space="preserve">From the input above</t>
  </si>
  <si>
    <t xml:space="preserve">Second platform budget</t>
  </si>
  <si>
    <t xml:space="preserve">First platform budget</t>
  </si>
  <si>
    <t xml:space="preserve">From the Estimate sheet</t>
  </si>
  <si>
    <t xml:space="preserve">Both platforms</t>
  </si>
  <si>
    <t xml:space="preserve">How many copies pay for the port</t>
  </si>
  <si>
    <t xml:space="preserve">Share of list price the studio keeps</t>
  </si>
  <si>
    <t xml:space="preserve">After the store's 30% share, sales tax and refunds. Our working assumption; change it to match your territories and discounts.</t>
  </si>
  <si>
    <t xml:space="preserve">List price ($)</t>
  </si>
  <si>
    <t xml:space="preserve">Edit the three prices.</t>
  </si>
  <si>
    <t xml:space="preserve">Net per copy ($)</t>
  </si>
  <si>
    <t xml:space="preserve">Copies to break even</t>
  </si>
  <si>
    <t xml:space="preserve">At price 1</t>
  </si>
  <si>
    <t xml:space="preserve">At price 2</t>
  </si>
  <si>
    <t xml:space="preserve">At price 3</t>
  </si>
  <si>
    <t xml:space="preserve">Budget used</t>
  </si>
  <si>
    <t xml:space="preserve">First platform only</t>
  </si>
  <si>
    <t xml:space="preserve">Real break-even points are higher, because many copies sell at a discount.</t>
  </si>
  <si>
    <t xml:space="preserve">Pay for the port, or give a publisher a share?</t>
  </si>
  <si>
    <t xml:space="preserve">Developer share in a porting-publisher deal</t>
  </si>
  <si>
    <t xml:space="preserve">Average for console-only deals in Voyer Law's review of 100+ publishing agreements (May 2025). Use the figure from your own offer.</t>
  </si>
  <si>
    <t xml:space="preserve">Share given up</t>
  </si>
  <si>
    <t xml:space="preserve">Net platform revenue where both options cost the same ($)</t>
  </si>
  <si>
    <t xml:space="preserve">First-platform budget divided by the share given up.</t>
  </si>
  <si>
    <t xml:space="preserve">Copies at that point</t>
  </si>
  <si>
    <t xml:space="preserve">Reading</t>
  </si>
  <si>
    <t xml:space="preserve">Break-even between paying and sharing</t>
  </si>
  <si>
    <t xml:space="preserve">Below this many copies the publisher deal costs less. Above it, paying for the port yourself is cheaper.</t>
  </si>
  <si>
    <t xml:space="preserve">Comparing vendor quotes</t>
  </si>
  <si>
    <t xml:space="preserve">Fill the yellow cells with each bidder's answers. The Example column shows the level of detail to ask for.</t>
  </si>
  <si>
    <t xml:space="preserve">Numbers</t>
  </si>
  <si>
    <t xml:space="preserve">Example</t>
  </si>
  <si>
    <t xml:space="preserve">Vendor A</t>
  </si>
  <si>
    <t xml:space="preserve">Vendor B</t>
  </si>
  <si>
    <t xml:space="preserve">Vendor C</t>
  </si>
  <si>
    <t xml:space="preserve">Quoted price ($)</t>
  </si>
  <si>
    <t xml:space="preserve">Hours in the quote</t>
  </si>
  <si>
    <t xml:space="preserve">Implied hourly rate ($)</t>
  </si>
  <si>
    <t xml:space="preserve">Price against your own estimate</t>
  </si>
  <si>
    <t xml:space="preserve">What the quote covers</t>
  </si>
  <si>
    <t xml:space="preserve">Which certification passes are included, and how many resubmissions?</t>
  </si>
  <si>
    <t xml:space="preserve">Pre-certification plus two submission cycles per platform</t>
  </si>
  <si>
    <t xml:space="preserve">Who supplies the dev kits and engine licenses?</t>
  </si>
  <si>
    <t xml:space="preserve">Vendor supplies kits; client holds engine licenses</t>
  </si>
  <si>
    <t xml:space="preserve">Is post-launch support priced, and for how long?</t>
  </si>
  <si>
    <t xml:space="preserve">Three months, 12% of labor, quoted separately</t>
  </si>
  <si>
    <t xml:space="preserve">What frame rate and resolution are committed, on which hardware?</t>
  </si>
  <si>
    <t xml:space="preserve">60 fps at 1440p on PS5, measured in three named scenes</t>
  </si>
  <si>
    <t xml:space="preserve">Who owns the port branch and build pipeline at handover?</t>
  </si>
  <si>
    <t xml:space="preserve">Client, transferred at certification pass</t>
  </si>
  <si>
    <t xml:space="preserve">Checks on the partner</t>
  </si>
  <si>
    <t xml:space="preserve">Shipped titles on this exact platform, with certification pass dates</t>
  </si>
  <si>
    <t xml:space="preserve">Two titles on PS5, passed 2024 and 2025</t>
  </si>
  <si>
    <t xml:space="preserve">Dev kits in hand today, and how many</t>
  </si>
  <si>
    <t xml:space="preserve">Three PS5 kits on site</t>
  </si>
  <si>
    <t xml:space="preserve">Active developer agreements and console engine licenses</t>
  </si>
  <si>
    <t xml:space="preserve">Yes for Sony, Microsoft, Nintendo</t>
  </si>
  <si>
    <t xml:space="preserve">Who runs certification QA</t>
  </si>
  <si>
    <t xml:space="preserve">In-house team of four</t>
  </si>
  <si>
    <t xml:space="preserve">Named engineers and the ports they have shipped</t>
  </si>
  <si>
    <t xml:space="preserve">Lead engineer named, two prior ports</t>
  </si>
  <si>
    <t xml:space="preserve">The last port that failed a submission, and what it cost</t>
  </si>
  <si>
    <t xml:space="preserve">One failed cycle in 2024, one week, absorbed by vendor</t>
  </si>
  <si>
    <t xml:space="preserve">Two quotes that answer these the same way can be compared on price. Two that do not are quotes for different projects.</t>
  </si>
  <si>
    <t xml:space="preserve">What to send before you ask for a quote</t>
  </si>
  <si>
    <t xml:space="preserve">Fact</t>
  </si>
  <si>
    <t xml:space="preserve">Your answer</t>
  </si>
  <si>
    <t xml:space="preserve">Game and genre</t>
  </si>
  <si>
    <t xml:space="preserve">3D action-adventure, single-player</t>
  </si>
  <si>
    <t xml:space="preserve">Engine and exact version</t>
  </si>
  <si>
    <t xml:space="preserve">Unreal Engine 5.4, two engine modifications</t>
  </si>
  <si>
    <t xml:space="preserve">Engine modifications</t>
  </si>
  <si>
    <t xml:space="preserve">Custom streaming for the open hub; patched audio module</t>
  </si>
  <si>
    <t xml:space="preserve">Third-party plugins and middleware</t>
  </si>
  <si>
    <t xml:space="preserve">Wwise, a save plugin, a UI framework; vendor support for PS5 confirmed for two of three</t>
  </si>
  <si>
    <t xml:space="preserve">Platforms it ships on today</t>
  </si>
  <si>
    <t xml:space="preserve">Windows via Steam</t>
  </si>
  <si>
    <t xml:space="preserve">Target platforms, in priority order</t>
  </si>
  <si>
    <t xml:space="preserve">1. PlayStation 5   2. Nintendo Switch 2</t>
  </si>
  <si>
    <t xml:space="preserve">Weakest hardware you must support</t>
  </si>
  <si>
    <t xml:space="preserve">Switch 2 in handheld mode</t>
  </si>
  <si>
    <t xml:space="preserve">Frame rate and resolution targets</t>
  </si>
  <si>
    <t xml:space="preserve">60 fps at 1440p on PS5; 30 fps at 1080p docked, 720p handheld on Switch 2</t>
  </si>
  <si>
    <t xml:space="preserve">Load time target</t>
  </si>
  <si>
    <t xml:space="preserve">Under ten seconds from menu to gameplay</t>
  </si>
  <si>
    <t xml:space="preserve">Memory and frame time on current min-spec</t>
  </si>
  <si>
    <t xml:space="preserve">11GB peak, 14 ms frame time on the Steam minimum spec</t>
  </si>
  <si>
    <t xml:space="preserve">Platform features in scope</t>
  </si>
  <si>
    <t xml:space="preserve">Trophies, cloud saves, suspend and resume; no cross-save</t>
  </si>
  <si>
    <t xml:space="preserve">Online features and backend</t>
  </si>
  <si>
    <t xml:space="preserve">None</t>
  </si>
  <si>
    <t xml:space="preserve">Languages</t>
  </si>
  <si>
    <t xml:space="preserve">Text in eight languages, voice in English</t>
  </si>
  <si>
    <t xml:space="preserve">Certification scope</t>
  </si>
  <si>
    <t xml:space="preserve">Vendor runs pre-certification and submissions on both platforms</t>
  </si>
  <si>
    <t xml:space="preserve">Release date or window</t>
  </si>
  <si>
    <t xml:space="preserve">PS5 in Q2, Switch 2 in Q4</t>
  </si>
  <si>
    <t xml:space="preserve">Is the original game still being updated?</t>
  </si>
  <si>
    <t xml:space="preserve">Two more content patches planned</t>
  </si>
  <si>
    <t xml:space="preserve">Licensed IP or licensor approvals</t>
  </si>
  <si>
    <t xml:space="preserve">Who answers questions on your side</t>
  </si>
  <si>
    <t xml:space="preserve">Tech lead, one day a week; art director for visual sign-off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</si>
</sst>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"/>
    <numFmt numFmtId="166" formatCode="0.0%;\(0.0%\);\-"/>
    <numFmt numFmtId="167" formatCode="#,##0;\(#,##0\);\-"/>
    <numFmt numFmtId="168" formatCode="\$#,##0;&quot;($&quot;#,##0\);\-"/>
    <numFmt numFmtId="169" formatCode="\$#,##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333333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92"/>
  </cols>
  <sheetData>
    <row r="1" customFormat="false" ht="32.8" hidden="false" customHeight="false" outlineLevel="0" collapsed="false">
      <c r="A1" s="1" t="s">
        <v>0</v>
      </c>
    </row>
    <row r="2" customFormat="false" ht="22.3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5" t="s">
        <v>4</v>
      </c>
      <c r="B5" s="4" t="s">
        <v>5</v>
      </c>
    </row>
    <row r="6" customFormat="false" ht="15" hidden="false" customHeight="false" outlineLevel="0" collapsed="false">
      <c r="A6" s="3" t="s">
        <v>6</v>
      </c>
      <c r="B6" s="4" t="s">
        <v>7</v>
      </c>
    </row>
    <row r="7" customFormat="false" ht="15" hidden="false" customHeight="false" outlineLevel="0" collapsed="false">
      <c r="A7" s="3" t="s">
        <v>8</v>
      </c>
      <c r="B7" s="4" t="s">
        <v>9</v>
      </c>
    </row>
    <row r="8" customFormat="false" ht="35.05" hidden="false" customHeight="false" outlineLevel="0" collapsed="false">
      <c r="A8" s="3" t="s">
        <v>10</v>
      </c>
      <c r="B8" s="4" t="s">
        <v>11</v>
      </c>
    </row>
    <row r="9" customFormat="false" ht="35.05" hidden="false" customHeight="false" outlineLevel="0" collapsed="false">
      <c r="A9" s="3" t="s">
        <v>12</v>
      </c>
      <c r="B9" s="4" t="s">
        <v>13</v>
      </c>
    </row>
    <row r="10" customFormat="false" ht="35.05" hidden="false" customHeight="false" outlineLevel="0" collapsed="false">
      <c r="A10" s="3" t="s">
        <v>14</v>
      </c>
      <c r="B10" s="4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6"/>
    <col collapsed="false" customWidth="true" hidden="false" outlineLevel="0" max="4" min="4" style="0" width="14"/>
    <col collapsed="false" customWidth="true" hidden="false" outlineLevel="0" max="5" min="5" style="0" width="58"/>
  </cols>
  <sheetData>
    <row r="1" customFormat="false" ht="32.8" hidden="false" customHeight="false" outlineLevel="0" collapsed="false">
      <c r="A1" s="1" t="s">
        <v>16</v>
      </c>
    </row>
    <row r="3" customFormat="false" ht="22.35" hidden="false" customHeight="false" outlineLevel="0" collapsed="false">
      <c r="A3" s="6" t="s">
        <v>17</v>
      </c>
      <c r="B3" s="7" t="n">
        <v>55</v>
      </c>
      <c r="E3" s="2" t="s">
        <v>18</v>
      </c>
    </row>
    <row r="4" customFormat="false" ht="23.85" hidden="false" customHeight="false" outlineLevel="0" collapsed="false">
      <c r="A4" s="6" t="s">
        <v>19</v>
      </c>
      <c r="B4" s="8" t="n">
        <v>0.12</v>
      </c>
      <c r="E4" s="2" t="s">
        <v>20</v>
      </c>
    </row>
    <row r="5" customFormat="false" ht="15" hidden="false" customHeight="false" outlineLevel="0" collapsed="false">
      <c r="A5" s="6" t="s">
        <v>21</v>
      </c>
      <c r="B5" s="8" t="n">
        <v>0.15</v>
      </c>
      <c r="E5" s="2" t="s">
        <v>22</v>
      </c>
    </row>
    <row r="7" customFormat="false" ht="15" hidden="false" customHeight="false" outlineLevel="0" collapsed="false">
      <c r="A7" s="9" t="s">
        <v>23</v>
      </c>
      <c r="B7" s="9" t="s">
        <v>24</v>
      </c>
      <c r="C7" s="9" t="s">
        <v>25</v>
      </c>
      <c r="D7" s="9" t="s">
        <v>26</v>
      </c>
      <c r="E7" s="9" t="s">
        <v>27</v>
      </c>
    </row>
    <row r="8" customFormat="false" ht="15" hidden="false" customHeight="false" outlineLevel="0" collapsed="false">
      <c r="A8" s="4" t="s">
        <v>28</v>
      </c>
      <c r="B8" s="10" t="n">
        <v>120</v>
      </c>
      <c r="C8" s="11" t="n">
        <f aca="false">B8*$B$3</f>
        <v>6600</v>
      </c>
      <c r="D8" s="12" t="n">
        <f aca="false">IF($C$16=0,0,C8/$C$16)</f>
        <v>0.046875</v>
      </c>
      <c r="E8" s="4" t="s">
        <v>29</v>
      </c>
    </row>
    <row r="9" customFormat="false" ht="15" hidden="false" customHeight="false" outlineLevel="0" collapsed="false">
      <c r="A9" s="4" t="s">
        <v>30</v>
      </c>
      <c r="B9" s="10" t="n">
        <v>240</v>
      </c>
      <c r="C9" s="11" t="n">
        <f aca="false">B9*$B$3</f>
        <v>13200</v>
      </c>
      <c r="D9" s="12" t="n">
        <f aca="false">IF($C$16=0,0,C9/$C$16)</f>
        <v>0.09375</v>
      </c>
      <c r="E9" s="4" t="s">
        <v>31</v>
      </c>
    </row>
    <row r="10" customFormat="false" ht="23.85" hidden="false" customHeight="false" outlineLevel="0" collapsed="false">
      <c r="A10" s="4" t="s">
        <v>32</v>
      </c>
      <c r="B10" s="10" t="n">
        <v>320</v>
      </c>
      <c r="C10" s="11" t="n">
        <f aca="false">B10*$B$3</f>
        <v>17600</v>
      </c>
      <c r="D10" s="12" t="n">
        <f aca="false">IF($C$16=0,0,C10/$C$16)</f>
        <v>0.125</v>
      </c>
      <c r="E10" s="4" t="s">
        <v>33</v>
      </c>
    </row>
    <row r="11" customFormat="false" ht="15" hidden="false" customHeight="false" outlineLevel="0" collapsed="false">
      <c r="A11" s="4" t="s">
        <v>34</v>
      </c>
      <c r="B11" s="10" t="n">
        <v>400</v>
      </c>
      <c r="C11" s="11" t="n">
        <f aca="false">B11*$B$3</f>
        <v>22000</v>
      </c>
      <c r="D11" s="12" t="n">
        <f aca="false">IF($C$16=0,0,C11/$C$16)</f>
        <v>0.15625</v>
      </c>
      <c r="E11" s="4" t="s">
        <v>35</v>
      </c>
    </row>
    <row r="12" customFormat="false" ht="15" hidden="false" customHeight="false" outlineLevel="0" collapsed="false">
      <c r="A12" s="4" t="s">
        <v>36</v>
      </c>
      <c r="B12" s="10" t="n">
        <v>720</v>
      </c>
      <c r="C12" s="11" t="n">
        <f aca="false">B12*$B$3</f>
        <v>39600</v>
      </c>
      <c r="D12" s="12" t="n">
        <f aca="false">IF($C$16=0,0,C12/$C$16)</f>
        <v>0.28125</v>
      </c>
      <c r="E12" s="4" t="s">
        <v>37</v>
      </c>
    </row>
    <row r="13" customFormat="false" ht="15" hidden="false" customHeight="false" outlineLevel="0" collapsed="false">
      <c r="A13" s="4" t="s">
        <v>38</v>
      </c>
      <c r="B13" s="10" t="n">
        <v>440</v>
      </c>
      <c r="C13" s="11" t="n">
        <f aca="false">B13*$B$3</f>
        <v>24200</v>
      </c>
      <c r="D13" s="12" t="n">
        <f aca="false">IF($C$16=0,0,C13/$C$16)</f>
        <v>0.171875</v>
      </c>
      <c r="E13" s="4" t="s">
        <v>39</v>
      </c>
    </row>
    <row r="14" customFormat="false" ht="15" hidden="false" customHeight="false" outlineLevel="0" collapsed="false">
      <c r="A14" s="4" t="s">
        <v>40</v>
      </c>
      <c r="B14" s="10" t="n">
        <v>160</v>
      </c>
      <c r="C14" s="11" t="n">
        <f aca="false">B14*$B$3</f>
        <v>8800</v>
      </c>
      <c r="D14" s="12" t="n">
        <f aca="false">IF($C$16=0,0,C14/$C$16)</f>
        <v>0.0625</v>
      </c>
      <c r="E14" s="4" t="s">
        <v>41</v>
      </c>
    </row>
    <row r="15" customFormat="false" ht="15" hidden="false" customHeight="false" outlineLevel="0" collapsed="false">
      <c r="A15" s="4" t="s">
        <v>42</v>
      </c>
      <c r="B15" s="10" t="n">
        <v>160</v>
      </c>
      <c r="C15" s="11" t="n">
        <f aca="false">B15*$B$3</f>
        <v>8800</v>
      </c>
      <c r="D15" s="12" t="n">
        <f aca="false">IF($C$16=0,0,C15/$C$16)</f>
        <v>0.0625</v>
      </c>
      <c r="E15" s="4" t="s">
        <v>43</v>
      </c>
    </row>
    <row r="16" customFormat="false" ht="15" hidden="false" customHeight="false" outlineLevel="0" collapsed="false">
      <c r="A16" s="3" t="s">
        <v>44</v>
      </c>
      <c r="B16" s="13" t="n">
        <f aca="false">SUM(B8:B15)</f>
        <v>2560</v>
      </c>
      <c r="C16" s="14" t="n">
        <f aca="false">SUM(C8:C15)</f>
        <v>140800</v>
      </c>
      <c r="D16" s="15" t="n">
        <f aca="false">SUM(D8:D15)</f>
        <v>1</v>
      </c>
      <c r="E16" s="16" t="s">
        <v>45</v>
      </c>
    </row>
    <row r="18" customFormat="false" ht="35.05" hidden="false" customHeight="false" outlineLevel="0" collapsed="false">
      <c r="A18" s="4" t="s">
        <v>46</v>
      </c>
      <c r="C18" s="17" t="n">
        <v>8000</v>
      </c>
      <c r="E18" s="4" t="s">
        <v>47</v>
      </c>
    </row>
    <row r="19" customFormat="false" ht="23.85" hidden="false" customHeight="false" outlineLevel="0" collapsed="false">
      <c r="A19" s="4" t="s">
        <v>48</v>
      </c>
      <c r="C19" s="17" t="n">
        <v>4500</v>
      </c>
      <c r="E19" s="4" t="s">
        <v>49</v>
      </c>
    </row>
    <row r="20" customFormat="false" ht="15" hidden="false" customHeight="false" outlineLevel="0" collapsed="false">
      <c r="A20" s="4" t="s">
        <v>50</v>
      </c>
      <c r="C20" s="11" t="n">
        <f aca="false">C16*B4</f>
        <v>16896</v>
      </c>
      <c r="E20" s="4" t="s">
        <v>51</v>
      </c>
    </row>
    <row r="21" customFormat="false" ht="15" hidden="false" customHeight="false" outlineLevel="0" collapsed="false">
      <c r="A21" s="4" t="s">
        <v>52</v>
      </c>
      <c r="C21" s="11" t="n">
        <f aca="false">C16*B5</f>
        <v>21120</v>
      </c>
      <c r="E21" s="4" t="s">
        <v>53</v>
      </c>
    </row>
    <row r="22" customFormat="false" ht="15" hidden="false" customHeight="false" outlineLevel="0" collapsed="false">
      <c r="A22" s="3" t="s">
        <v>54</v>
      </c>
      <c r="B22" s="18"/>
      <c r="C22" s="14" t="n">
        <f aca="false">C16+SUM(C18:C21)</f>
        <v>191316</v>
      </c>
      <c r="D22" s="18"/>
      <c r="E22" s="18"/>
    </row>
    <row r="23" customFormat="false" ht="15" hidden="false" customHeight="false" outlineLevel="0" collapsed="false">
      <c r="A23" s="4" t="s">
        <v>55</v>
      </c>
      <c r="C23" s="12" t="n">
        <f aca="false">IF(C16=0,0,C22/C16-1)</f>
        <v>0.358778409090909</v>
      </c>
      <c r="E23" s="4" t="s">
        <v>56</v>
      </c>
    </row>
    <row r="25" customFormat="false" ht="15" hidden="false" customHeight="false" outlineLevel="0" collapsed="false">
      <c r="A25" s="19" t="s">
        <v>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8"/>
    <col collapsed="false" customWidth="true" hidden="false" outlineLevel="0" max="3" min="3" style="0" width="70"/>
  </cols>
  <sheetData>
    <row r="1" customFormat="false" ht="17.35" hidden="false" customHeight="false" outlineLevel="0" collapsed="false">
      <c r="A1" s="1" t="s">
        <v>58</v>
      </c>
    </row>
    <row r="3" customFormat="false" ht="15" hidden="false" customHeight="false" outlineLevel="0" collapsed="false">
      <c r="A3" s="6" t="s">
        <v>59</v>
      </c>
      <c r="B3" s="8" t="n">
        <v>0.45</v>
      </c>
      <c r="C3" s="2" t="s">
        <v>60</v>
      </c>
    </row>
    <row r="4" customFormat="false" ht="15" hidden="false" customHeight="false" outlineLevel="0" collapsed="false">
      <c r="A4" s="6" t="s">
        <v>61</v>
      </c>
      <c r="B4" s="17" t="n">
        <v>5000</v>
      </c>
      <c r="C4" s="2" t="s">
        <v>62</v>
      </c>
    </row>
    <row r="6" customFormat="false" ht="15" hidden="false" customHeight="false" outlineLevel="0" collapsed="false">
      <c r="A6" s="9" t="s">
        <v>63</v>
      </c>
      <c r="B6" s="9" t="s">
        <v>64</v>
      </c>
      <c r="C6" s="9" t="s">
        <v>65</v>
      </c>
    </row>
    <row r="7" customFormat="false" ht="15" hidden="false" customHeight="false" outlineLevel="0" collapsed="false">
      <c r="A7" s="4" t="s">
        <v>24</v>
      </c>
      <c r="B7" s="20" t="n">
        <f aca="false">Estimate!B16*B3</f>
        <v>1152</v>
      </c>
      <c r="C7" s="4" t="s">
        <v>66</v>
      </c>
    </row>
    <row r="8" customFormat="false" ht="15" hidden="false" customHeight="false" outlineLevel="0" collapsed="false">
      <c r="A8" s="4" t="s">
        <v>67</v>
      </c>
      <c r="B8" s="21" t="n">
        <f aca="false">B7*Estimate!B3</f>
        <v>63360</v>
      </c>
      <c r="C8" s="4" t="s">
        <v>68</v>
      </c>
    </row>
    <row r="9" customFormat="false" ht="15" hidden="false" customHeight="false" outlineLevel="0" collapsed="false">
      <c r="A9" s="4" t="s">
        <v>69</v>
      </c>
      <c r="B9" s="21" t="n">
        <f aca="false">B8*Estimate!B4</f>
        <v>7603.2</v>
      </c>
      <c r="C9" s="4" t="s">
        <v>70</v>
      </c>
    </row>
    <row r="10" customFormat="false" ht="15" hidden="false" customHeight="false" outlineLevel="0" collapsed="false">
      <c r="A10" s="4" t="s">
        <v>52</v>
      </c>
      <c r="B10" s="21" t="n">
        <f aca="false">B8*Estimate!B5</f>
        <v>9504</v>
      </c>
      <c r="C10" s="4" t="s">
        <v>71</v>
      </c>
    </row>
    <row r="11" customFormat="false" ht="15" hidden="false" customHeight="false" outlineLevel="0" collapsed="false">
      <c r="A11" s="4" t="s">
        <v>72</v>
      </c>
      <c r="B11" s="11" t="n">
        <f aca="false">B4</f>
        <v>5000</v>
      </c>
      <c r="C11" s="4" t="s">
        <v>73</v>
      </c>
    </row>
    <row r="12" customFormat="false" ht="15" hidden="false" customHeight="false" outlineLevel="0" collapsed="false">
      <c r="A12" s="3" t="s">
        <v>74</v>
      </c>
      <c r="B12" s="14" t="n">
        <f aca="false">SUM(B8:B11)</f>
        <v>85467.2</v>
      </c>
      <c r="C12" s="18"/>
    </row>
    <row r="13" customFormat="false" ht="15" hidden="false" customHeight="false" outlineLevel="0" collapsed="false">
      <c r="A13" s="4" t="s">
        <v>75</v>
      </c>
      <c r="B13" s="21" t="n">
        <f aca="false">Estimate!C22</f>
        <v>191316</v>
      </c>
      <c r="C13" s="4" t="s">
        <v>76</v>
      </c>
    </row>
    <row r="14" customFormat="false" ht="15" hidden="false" customHeight="false" outlineLevel="0" collapsed="false">
      <c r="A14" s="3" t="s">
        <v>77</v>
      </c>
      <c r="B14" s="14" t="n">
        <f aca="false">B12+B13</f>
        <v>276783.2</v>
      </c>
      <c r="C14" s="1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8"/>
    <col collapsed="false" customWidth="true" hidden="false" outlineLevel="0" max="5" min="5" style="0" width="60"/>
  </cols>
  <sheetData>
    <row r="1" customFormat="false" ht="32.8" hidden="false" customHeight="false" outlineLevel="0" collapsed="false">
      <c r="A1" s="1" t="s">
        <v>78</v>
      </c>
    </row>
    <row r="3" customFormat="false" ht="22.35" hidden="false" customHeight="false" outlineLevel="0" collapsed="false">
      <c r="A3" s="6" t="s">
        <v>79</v>
      </c>
      <c r="B3" s="8" t="n">
        <v>0.6</v>
      </c>
      <c r="E3" s="2" t="s">
        <v>80</v>
      </c>
    </row>
    <row r="5" customFormat="false" ht="15" hidden="false" customHeight="false" outlineLevel="0" collapsed="false">
      <c r="A5" s="3" t="s">
        <v>81</v>
      </c>
      <c r="B5" s="22" t="n">
        <v>19.99</v>
      </c>
      <c r="C5" s="22" t="n">
        <v>29.99</v>
      </c>
      <c r="D5" s="22" t="n">
        <v>39.99</v>
      </c>
      <c r="E5" s="16" t="s">
        <v>82</v>
      </c>
    </row>
    <row r="6" customFormat="false" ht="15" hidden="false" customHeight="false" outlineLevel="0" collapsed="false">
      <c r="A6" s="4" t="s">
        <v>83</v>
      </c>
      <c r="B6" s="23" t="n">
        <f aca="false">B5*$B$3</f>
        <v>11.994</v>
      </c>
      <c r="C6" s="23" t="n">
        <f aca="false">C5*$B$3</f>
        <v>17.994</v>
      </c>
      <c r="D6" s="23" t="n">
        <f aca="false">D5*$B$3</f>
        <v>23.994</v>
      </c>
    </row>
    <row r="8" customFormat="false" ht="15" hidden="false" customHeight="false" outlineLevel="0" collapsed="false">
      <c r="A8" s="9" t="s">
        <v>84</v>
      </c>
      <c r="B8" s="9" t="s">
        <v>85</v>
      </c>
      <c r="C8" s="9" t="s">
        <v>86</v>
      </c>
      <c r="D8" s="9" t="s">
        <v>87</v>
      </c>
      <c r="E8" s="9" t="s">
        <v>88</v>
      </c>
    </row>
    <row r="9" customFormat="false" ht="15" hidden="false" customHeight="false" outlineLevel="0" collapsed="false">
      <c r="A9" s="4" t="s">
        <v>89</v>
      </c>
      <c r="B9" s="24" t="n">
        <f aca="false">IF(B$6=0,0,ROUNDUP($E9/B$6,0))</f>
        <v>15951</v>
      </c>
      <c r="C9" s="24" t="n">
        <f aca="false">IF(C$6=0,0,ROUNDUP($E9/C$6,0))</f>
        <v>10633</v>
      </c>
      <c r="D9" s="24" t="n">
        <f aca="false">IF(D$6=0,0,ROUNDUP($E9/D$6,0))</f>
        <v>7974</v>
      </c>
      <c r="E9" s="21" t="n">
        <f aca="false">Estimate!C22</f>
        <v>191316</v>
      </c>
    </row>
    <row r="10" customFormat="false" ht="15" hidden="false" customHeight="false" outlineLevel="0" collapsed="false">
      <c r="A10" s="4" t="s">
        <v>77</v>
      </c>
      <c r="B10" s="24" t="n">
        <f aca="false">IF(B$6=0,0,ROUNDUP($E10/B$6,0))</f>
        <v>23077</v>
      </c>
      <c r="C10" s="24" t="n">
        <f aca="false">IF(C$6=0,0,ROUNDUP($E10/C$6,0))</f>
        <v>15382</v>
      </c>
      <c r="D10" s="24" t="n">
        <f aca="false">IF(D$6=0,0,ROUNDUP($E10/D$6,0))</f>
        <v>11536</v>
      </c>
      <c r="E10" s="21" t="n">
        <f aca="false">'Second platform'!B14</f>
        <v>276783.2</v>
      </c>
    </row>
    <row r="11" customFormat="false" ht="15" hidden="false" customHeight="false" outlineLevel="0" collapsed="false">
      <c r="A11" s="19" t="s">
        <v>90</v>
      </c>
    </row>
    <row r="13" customFormat="false" ht="15" hidden="false" customHeight="false" outlineLevel="0" collapsed="false">
      <c r="A13" s="25" t="s">
        <v>91</v>
      </c>
    </row>
    <row r="14" customFormat="false" ht="22.35" hidden="false" customHeight="false" outlineLevel="0" collapsed="false">
      <c r="A14" s="6" t="s">
        <v>92</v>
      </c>
      <c r="B14" s="8" t="n">
        <v>0.631</v>
      </c>
      <c r="E14" s="2" t="s">
        <v>93</v>
      </c>
    </row>
    <row r="15" customFormat="false" ht="15" hidden="false" customHeight="false" outlineLevel="0" collapsed="false">
      <c r="A15" s="4" t="s">
        <v>94</v>
      </c>
      <c r="B15" s="12" t="n">
        <f aca="false">1-B14</f>
        <v>0.369</v>
      </c>
    </row>
    <row r="16" customFormat="false" ht="23.85" hidden="false" customHeight="false" outlineLevel="0" collapsed="false">
      <c r="A16" s="4" t="s">
        <v>95</v>
      </c>
      <c r="B16" s="11" t="n">
        <f aca="false">IF(B15=0,0,E9/B15)</f>
        <v>518471.544715447</v>
      </c>
      <c r="E16" s="2" t="s">
        <v>96</v>
      </c>
    </row>
    <row r="18" customFormat="false" ht="15" hidden="false" customHeight="false" outlineLevel="0" collapsed="false">
      <c r="A18" s="9" t="s">
        <v>97</v>
      </c>
      <c r="B18" s="9" t="s">
        <v>85</v>
      </c>
      <c r="C18" s="9" t="s">
        <v>86</v>
      </c>
      <c r="D18" s="9" t="s">
        <v>87</v>
      </c>
      <c r="E18" s="9" t="s">
        <v>98</v>
      </c>
    </row>
    <row r="19" customFormat="false" ht="23.85" hidden="false" customHeight="false" outlineLevel="0" collapsed="false">
      <c r="A19" s="4" t="s">
        <v>99</v>
      </c>
      <c r="B19" s="24" t="n">
        <f aca="false">IF(B6=0,0,ROUNDUP($B$16/B6,0))</f>
        <v>43228</v>
      </c>
      <c r="C19" s="24" t="n">
        <f aca="false">IF(C6=0,0,ROUNDUP($B$16/C6,0))</f>
        <v>28814</v>
      </c>
      <c r="D19" s="24" t="n">
        <f aca="false">IF(D6=0,0,ROUNDUP($B$16/D6,0))</f>
        <v>21609</v>
      </c>
      <c r="E19" s="4" t="s">
        <v>100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34"/>
    <col collapsed="false" customWidth="true" hidden="false" outlineLevel="0" max="5" min="3" style="0" width="24"/>
  </cols>
  <sheetData>
    <row r="1" customFormat="false" ht="17.35" hidden="false" customHeight="false" outlineLevel="0" collapsed="false">
      <c r="A1" s="1" t="s">
        <v>101</v>
      </c>
    </row>
    <row r="2" customFormat="false" ht="15" hidden="false" customHeight="false" outlineLevel="0" collapsed="false">
      <c r="A2" s="19" t="s">
        <v>102</v>
      </c>
    </row>
    <row r="4" customFormat="false" ht="15" hidden="false" customHeight="false" outlineLevel="0" collapsed="false">
      <c r="A4" s="9" t="s">
        <v>103</v>
      </c>
      <c r="B4" s="9" t="s">
        <v>104</v>
      </c>
      <c r="C4" s="9" t="s">
        <v>105</v>
      </c>
      <c r="D4" s="9" t="s">
        <v>106</v>
      </c>
      <c r="E4" s="9" t="s">
        <v>107</v>
      </c>
    </row>
    <row r="5" customFormat="false" ht="15" hidden="false" customHeight="false" outlineLevel="0" collapsed="false">
      <c r="A5" s="4" t="s">
        <v>108</v>
      </c>
      <c r="B5" s="26" t="n">
        <v>140800</v>
      </c>
      <c r="C5" s="17"/>
      <c r="D5" s="17"/>
      <c r="E5" s="17"/>
    </row>
    <row r="6" customFormat="false" ht="15" hidden="false" customHeight="false" outlineLevel="0" collapsed="false">
      <c r="A6" s="4" t="s">
        <v>109</v>
      </c>
      <c r="B6" s="27" t="n">
        <v>2560</v>
      </c>
      <c r="C6" s="10"/>
      <c r="D6" s="10"/>
      <c r="E6" s="10"/>
    </row>
    <row r="7" customFormat="false" ht="15" hidden="false" customHeight="false" outlineLevel="0" collapsed="false">
      <c r="A7" s="4" t="s">
        <v>110</v>
      </c>
      <c r="B7" s="28" t="n">
        <f aca="false">IF(B6=0,0,B5/B6)</f>
        <v>55</v>
      </c>
      <c r="C7" s="29" t="n">
        <f aca="false">IF(C6=0,0,C5/C6)</f>
        <v>0</v>
      </c>
      <c r="D7" s="29" t="n">
        <f aca="false">IF(D6=0,0,D5/D6)</f>
        <v>0</v>
      </c>
      <c r="E7" s="29" t="n">
        <f aca="false">IF(E6=0,0,E5/E6)</f>
        <v>0</v>
      </c>
    </row>
    <row r="8" customFormat="false" ht="15" hidden="false" customHeight="false" outlineLevel="0" collapsed="false">
      <c r="A8" s="4" t="s">
        <v>111</v>
      </c>
      <c r="B8" s="30" t="n">
        <f aca="false">IF(Estimate!$C$16=0,0,B5/Estimate!$C$16-1)</f>
        <v>0</v>
      </c>
      <c r="C8" s="31" t="n">
        <f aca="false">IF(OR(C5=0,Estimate!$C$16=0),0,C5/Estimate!$C$16-1)</f>
        <v>0</v>
      </c>
      <c r="D8" s="31" t="n">
        <f aca="false">IF(OR(D5=0,Estimate!$C$16=0),0,D5/Estimate!$C$16-1)</f>
        <v>0</v>
      </c>
      <c r="E8" s="31" t="n">
        <f aca="false">IF(OR(E5=0,Estimate!$C$16=0),0,E5/Estimate!$C$16-1)</f>
        <v>0</v>
      </c>
    </row>
    <row r="10" customFormat="false" ht="15" hidden="false" customHeight="false" outlineLevel="0" collapsed="false">
      <c r="A10" s="9" t="s">
        <v>112</v>
      </c>
      <c r="B10" s="9" t="s">
        <v>104</v>
      </c>
      <c r="C10" s="9" t="s">
        <v>105</v>
      </c>
      <c r="D10" s="9" t="s">
        <v>106</v>
      </c>
      <c r="E10" s="9" t="s">
        <v>107</v>
      </c>
    </row>
    <row r="11" customFormat="false" ht="23.85" hidden="false" customHeight="false" outlineLevel="0" collapsed="false">
      <c r="A11" s="4" t="s">
        <v>113</v>
      </c>
      <c r="B11" s="18" t="s">
        <v>114</v>
      </c>
      <c r="C11" s="5"/>
      <c r="D11" s="5"/>
      <c r="E11" s="5"/>
    </row>
    <row r="12" customFormat="false" ht="23.85" hidden="false" customHeight="false" outlineLevel="0" collapsed="false">
      <c r="A12" s="4" t="s">
        <v>115</v>
      </c>
      <c r="B12" s="18" t="s">
        <v>116</v>
      </c>
      <c r="C12" s="5"/>
      <c r="D12" s="5"/>
      <c r="E12" s="5"/>
    </row>
    <row r="13" customFormat="false" ht="23.85" hidden="false" customHeight="false" outlineLevel="0" collapsed="false">
      <c r="A13" s="4" t="s">
        <v>117</v>
      </c>
      <c r="B13" s="18" t="s">
        <v>118</v>
      </c>
      <c r="C13" s="5"/>
      <c r="D13" s="5"/>
      <c r="E13" s="5"/>
    </row>
    <row r="14" customFormat="false" ht="23.85" hidden="false" customHeight="false" outlineLevel="0" collapsed="false">
      <c r="A14" s="4" t="s">
        <v>119</v>
      </c>
      <c r="B14" s="18" t="s">
        <v>120</v>
      </c>
      <c r="C14" s="5"/>
      <c r="D14" s="5"/>
      <c r="E14" s="5"/>
    </row>
    <row r="15" customFormat="false" ht="23.85" hidden="false" customHeight="false" outlineLevel="0" collapsed="false">
      <c r="A15" s="4" t="s">
        <v>121</v>
      </c>
      <c r="B15" s="18" t="s">
        <v>122</v>
      </c>
      <c r="C15" s="5"/>
      <c r="D15" s="5"/>
      <c r="E15" s="5"/>
    </row>
    <row r="17" customFormat="false" ht="15" hidden="false" customHeight="false" outlineLevel="0" collapsed="false">
      <c r="A17" s="9" t="s">
        <v>123</v>
      </c>
      <c r="B17" s="9" t="s">
        <v>104</v>
      </c>
      <c r="C17" s="9" t="s">
        <v>105</v>
      </c>
      <c r="D17" s="9" t="s">
        <v>106</v>
      </c>
      <c r="E17" s="9" t="s">
        <v>107</v>
      </c>
    </row>
    <row r="18" customFormat="false" ht="23.85" hidden="false" customHeight="false" outlineLevel="0" collapsed="false">
      <c r="A18" s="4" t="s">
        <v>124</v>
      </c>
      <c r="B18" s="18" t="s">
        <v>125</v>
      </c>
      <c r="C18" s="5"/>
      <c r="D18" s="5"/>
      <c r="E18" s="5"/>
    </row>
    <row r="19" customFormat="false" ht="15" hidden="false" customHeight="false" outlineLevel="0" collapsed="false">
      <c r="A19" s="4" t="s">
        <v>126</v>
      </c>
      <c r="B19" s="18" t="s">
        <v>127</v>
      </c>
      <c r="C19" s="5"/>
      <c r="D19" s="5"/>
      <c r="E19" s="5"/>
    </row>
    <row r="20" customFormat="false" ht="23.85" hidden="false" customHeight="false" outlineLevel="0" collapsed="false">
      <c r="A20" s="4" t="s">
        <v>128</v>
      </c>
      <c r="B20" s="18" t="s">
        <v>129</v>
      </c>
      <c r="C20" s="5"/>
      <c r="D20" s="5"/>
      <c r="E20" s="5"/>
    </row>
    <row r="21" customFormat="false" ht="15" hidden="false" customHeight="false" outlineLevel="0" collapsed="false">
      <c r="A21" s="4" t="s">
        <v>130</v>
      </c>
      <c r="B21" s="18" t="s">
        <v>131</v>
      </c>
      <c r="C21" s="5"/>
      <c r="D21" s="5"/>
      <c r="E21" s="5"/>
    </row>
    <row r="22" customFormat="false" ht="15" hidden="false" customHeight="false" outlineLevel="0" collapsed="false">
      <c r="A22" s="4" t="s">
        <v>132</v>
      </c>
      <c r="B22" s="18" t="s">
        <v>133</v>
      </c>
      <c r="C22" s="5"/>
      <c r="D22" s="5"/>
      <c r="E22" s="5"/>
    </row>
    <row r="23" customFormat="false" ht="23.85" hidden="false" customHeight="false" outlineLevel="0" collapsed="false">
      <c r="A23" s="4" t="s">
        <v>134</v>
      </c>
      <c r="B23" s="18" t="s">
        <v>135</v>
      </c>
      <c r="C23" s="5"/>
      <c r="D23" s="5"/>
      <c r="E23" s="5"/>
    </row>
    <row r="25" customFormat="false" ht="15" hidden="false" customHeight="false" outlineLevel="0" collapsed="false">
      <c r="A25" s="19" t="s">
        <v>136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44"/>
    <col collapsed="false" customWidth="true" hidden="false" outlineLevel="0" max="3" min="3" style="0" width="52"/>
  </cols>
  <sheetData>
    <row r="1" customFormat="false" ht="32.8" hidden="false" customHeight="false" outlineLevel="0" collapsed="false">
      <c r="A1" s="1" t="s">
        <v>137</v>
      </c>
    </row>
    <row r="3" customFormat="false" ht="15" hidden="false" customHeight="false" outlineLevel="0" collapsed="false">
      <c r="A3" s="9" t="s">
        <v>138</v>
      </c>
      <c r="B3" s="9" t="s">
        <v>139</v>
      </c>
      <c r="C3" s="9" t="s">
        <v>104</v>
      </c>
    </row>
    <row r="4" customFormat="false" ht="15" hidden="false" customHeight="false" outlineLevel="0" collapsed="false">
      <c r="A4" s="4" t="s">
        <v>140</v>
      </c>
      <c r="B4" s="5"/>
      <c r="C4" s="18" t="s">
        <v>141</v>
      </c>
    </row>
    <row r="5" customFormat="false" ht="15" hidden="false" customHeight="false" outlineLevel="0" collapsed="false">
      <c r="A5" s="4" t="s">
        <v>142</v>
      </c>
      <c r="B5" s="5"/>
      <c r="C5" s="18" t="s">
        <v>143</v>
      </c>
    </row>
    <row r="6" customFormat="false" ht="15" hidden="false" customHeight="false" outlineLevel="0" collapsed="false">
      <c r="A6" s="4" t="s">
        <v>144</v>
      </c>
      <c r="B6" s="5"/>
      <c r="C6" s="18" t="s">
        <v>145</v>
      </c>
    </row>
    <row r="7" customFormat="false" ht="23.85" hidden="false" customHeight="false" outlineLevel="0" collapsed="false">
      <c r="A7" s="4" t="s">
        <v>146</v>
      </c>
      <c r="B7" s="5"/>
      <c r="C7" s="18" t="s">
        <v>147</v>
      </c>
    </row>
    <row r="8" customFormat="false" ht="15" hidden="false" customHeight="false" outlineLevel="0" collapsed="false">
      <c r="A8" s="4" t="s">
        <v>148</v>
      </c>
      <c r="B8" s="5"/>
      <c r="C8" s="18" t="s">
        <v>149</v>
      </c>
    </row>
    <row r="9" customFormat="false" ht="15" hidden="false" customHeight="false" outlineLevel="0" collapsed="false">
      <c r="A9" s="4" t="s">
        <v>150</v>
      </c>
      <c r="B9" s="5"/>
      <c r="C9" s="18" t="s">
        <v>151</v>
      </c>
    </row>
    <row r="10" customFormat="false" ht="15" hidden="false" customHeight="false" outlineLevel="0" collapsed="false">
      <c r="A10" s="4" t="s">
        <v>152</v>
      </c>
      <c r="B10" s="5"/>
      <c r="C10" s="18" t="s">
        <v>153</v>
      </c>
    </row>
    <row r="11" customFormat="false" ht="23.85" hidden="false" customHeight="false" outlineLevel="0" collapsed="false">
      <c r="A11" s="4" t="s">
        <v>154</v>
      </c>
      <c r="B11" s="5"/>
      <c r="C11" s="18" t="s">
        <v>155</v>
      </c>
    </row>
    <row r="12" customFormat="false" ht="15" hidden="false" customHeight="false" outlineLevel="0" collapsed="false">
      <c r="A12" s="4" t="s">
        <v>156</v>
      </c>
      <c r="B12" s="5"/>
      <c r="C12" s="18" t="s">
        <v>157</v>
      </c>
    </row>
    <row r="13" customFormat="false" ht="15" hidden="false" customHeight="false" outlineLevel="0" collapsed="false">
      <c r="A13" s="4" t="s">
        <v>158</v>
      </c>
      <c r="B13" s="5"/>
      <c r="C13" s="18" t="s">
        <v>159</v>
      </c>
    </row>
    <row r="14" customFormat="false" ht="15" hidden="false" customHeight="false" outlineLevel="0" collapsed="false">
      <c r="A14" s="4" t="s">
        <v>160</v>
      </c>
      <c r="B14" s="5"/>
      <c r="C14" s="18" t="s">
        <v>161</v>
      </c>
    </row>
    <row r="15" customFormat="false" ht="15" hidden="false" customHeight="false" outlineLevel="0" collapsed="false">
      <c r="A15" s="4" t="s">
        <v>162</v>
      </c>
      <c r="B15" s="5"/>
      <c r="C15" s="18" t="s">
        <v>163</v>
      </c>
    </row>
    <row r="16" customFormat="false" ht="15" hidden="false" customHeight="false" outlineLevel="0" collapsed="false">
      <c r="A16" s="4" t="s">
        <v>164</v>
      </c>
      <c r="B16" s="5"/>
      <c r="C16" s="18" t="s">
        <v>165</v>
      </c>
    </row>
    <row r="17" customFormat="false" ht="15" hidden="false" customHeight="false" outlineLevel="0" collapsed="false">
      <c r="A17" s="4" t="s">
        <v>166</v>
      </c>
      <c r="B17" s="5"/>
      <c r="C17" s="18" t="s">
        <v>167</v>
      </c>
    </row>
    <row r="18" customFormat="false" ht="15" hidden="false" customHeight="false" outlineLevel="0" collapsed="false">
      <c r="A18" s="4" t="s">
        <v>168</v>
      </c>
      <c r="B18" s="5"/>
      <c r="C18" s="18" t="s">
        <v>169</v>
      </c>
    </row>
    <row r="19" customFormat="false" ht="15" hidden="false" customHeight="false" outlineLevel="0" collapsed="false">
      <c r="A19" s="4" t="s">
        <v>170</v>
      </c>
      <c r="B19" s="5"/>
      <c r="C19" s="18" t="s">
        <v>171</v>
      </c>
    </row>
    <row r="20" customFormat="false" ht="15" hidden="false" customHeight="false" outlineLevel="0" collapsed="false">
      <c r="A20" s="4" t="s">
        <v>172</v>
      </c>
      <c r="B20" s="5"/>
      <c r="C20" s="18" t="s">
        <v>163</v>
      </c>
    </row>
    <row r="21" customFormat="false" ht="15" hidden="false" customHeight="false" outlineLevel="0" collapsed="false">
      <c r="A21" s="4" t="s">
        <v>173</v>
      </c>
      <c r="B21" s="5"/>
      <c r="C21" s="18" t="s">
        <v>174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2026-10-05T19:16:43Z</dcterms:created>
  <dc:creator>openpyxl</dc:creator>
  <dc:description/>
  <dc:language>en-US</dc:language>
  <cp:lastModifiedBy/>
  <dcterms:modified xsi:type="dcterms:W3CDTF">2026-10-05T19:16:43Z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