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How to use" sheetId="1" state="visible" r:id="rId3"/>
    <sheet name="Rates" sheetId="2" state="visible" r:id="rId4"/>
    <sheet name="Estimate" sheetId="3" state="visible" r:id="rId5"/>
    <sheet name="Examples" sheetId="4" state="visible" r:id="rId6"/>
    <sheet name="ROI" sheetId="5" state="visible" r:id="rId7"/>
    <sheet name="Live-ops" sheetId="6" state="visible" r:id="rId8"/>
    <sheet name="Quote checklist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<sst xmlns="http://schemas.openxmlformats.org/spreadsheetml/2006/main" count="263" uniqueCount="222">
  <si>
    <t xml:space="preserve">Game Localization Budget Template (Innovecs Games, 2026)</t>
  </si>
  <si>
    <t xml:space="preserve">How to use this workbook</t>
  </si>
  <si>
    <t xml:space="preserve">1. Yellow cells with blue text are inputs. Change them; everything else recalculates.</t>
  </si>
  <si>
    <t xml:space="preserve">2. 'Estimate' is your budget. Enter source words, match breakdown, languages and scope.</t>
  </si>
  <si>
    <t xml:space="preserve">3. Language rates come from the 'Rates' tab (mid-point of each range). Override any rate in the Estimate tab's override column.</t>
  </si>
  <si>
    <t xml:space="preserve">4. 'Examples' reproduces the three worked budgets from the article so you can see the math.</t>
  </si>
  <si>
    <t xml:space="preserve">5. 'Live-ops' compares batching updates against sending small jobs one by one. 'ROI' shows how many extra sales or installs a language needs to pay back.</t>
  </si>
  <si>
    <t xml:space="preserve">6. 'Quote checklist' lists what to ask every vendor before comparing prices.</t>
  </si>
  <si>
    <t xml:space="preserve">Colour code</t>
  </si>
  <si>
    <t xml:space="preserve">Blue text on yellow: input you can change</t>
  </si>
  <si>
    <t xml:space="preserve">Black text: formula</t>
  </si>
  <si>
    <t xml:space="preserve">Green text: pulled from another tab</t>
  </si>
  <si>
    <t xml:space="preserve">Sources</t>
  </si>
  <si>
    <t xml:space="preserve">Rate ranges, TM grid, voice-over and hourly figures: Innovecs Games delivery data, vendor quotes on projects staffed 2023 to 2026. Indicative ranges, not a rate card or a quote.</t>
  </si>
  <si>
    <t xml:space="preserve">SAG-AFTRA Independent Interactive Localization Agreement rate sheet (2025): $1,102 per 4-hour day, plus mandatory 50% buyout. https://sagaftra.org/sites/default/files/Independent%20Interactive%20Localization%20Rate%20Sheet.pdf</t>
  </si>
  <si>
    <t xml:space="preserve">Full article: https://innovecsgames.com/blog/game-localization-cost/</t>
  </si>
  <si>
    <t xml:space="preserve">Per-word rates from English (USD per source word, translation + editing)</t>
  </si>
  <si>
    <t xml:space="preserve">Language</t>
  </si>
  <si>
    <t xml:space="preserve">Low</t>
  </si>
  <si>
    <t xml:space="preserve">High</t>
  </si>
  <si>
    <t xml:space="preserve">Mid (used by Estimate)</t>
  </si>
  <si>
    <t xml:space="preserve">Notes</t>
  </si>
  <si>
    <t xml:space="preserve">French</t>
  </si>
  <si>
    <t xml:space="preserve">Text runs 15-20% longer than English</t>
  </si>
  <si>
    <t xml:space="preserve">Italian</t>
  </si>
  <si>
    <t xml:space="preserve">Formal/informal address decision</t>
  </si>
  <si>
    <t xml:space="preserve">German</t>
  </si>
  <si>
    <t xml:space="preserve">Compound nouns break narrow UI</t>
  </si>
  <si>
    <t xml:space="preserve">Spanish (Spain)</t>
  </si>
  <si>
    <t xml:space="preserve">Distinct from LatAm Spanish</t>
  </si>
  <si>
    <t xml:space="preserve">Spanish (Latin America)</t>
  </si>
  <si>
    <t xml:space="preserve">One neutral variant for the region</t>
  </si>
  <si>
    <t xml:space="preserve">Brazilian Portuguese</t>
  </si>
  <si>
    <t xml:space="preserve">Separate locale from Portugal</t>
  </si>
  <si>
    <t xml:space="preserve">Dutch</t>
  </si>
  <si>
    <t xml:space="preserve">Smaller pool; check demand</t>
  </si>
  <si>
    <t xml:space="preserve">Swedish</t>
  </si>
  <si>
    <t xml:space="preserve">Small specialist pool</t>
  </si>
  <si>
    <t xml:space="preserve">Danish</t>
  </si>
  <si>
    <t xml:space="preserve">Norwegian</t>
  </si>
  <si>
    <t xml:space="preserve">Finnish</t>
  </si>
  <si>
    <t xml:space="preserve">Runs long, heavy inflection</t>
  </si>
  <si>
    <t xml:space="preserve">Polish</t>
  </si>
  <si>
    <t xml:space="preserve">Seven grammatical cases</t>
  </si>
  <si>
    <t xml:space="preserve">Czech</t>
  </si>
  <si>
    <t xml:space="preserve">Case system like Polish</t>
  </si>
  <si>
    <t xml:space="preserve">Ukrainian</t>
  </si>
  <si>
    <t xml:space="preserve">Gendered verb forms</t>
  </si>
  <si>
    <t xml:space="preserve">Russian</t>
  </si>
  <si>
    <t xml:space="preserve">Check platform payment rules</t>
  </si>
  <si>
    <t xml:space="preserve">Turkish</t>
  </si>
  <si>
    <t xml:space="preserve">Suffixes break concatenation</t>
  </si>
  <si>
    <t xml:space="preserve">Simplified Chinese</t>
  </si>
  <si>
    <t xml:space="preserve">Font coverage, line breaking</t>
  </si>
  <si>
    <t xml:space="preserve">Traditional Chinese</t>
  </si>
  <si>
    <t xml:space="preserve">Separate deliverable for TW/HK</t>
  </si>
  <si>
    <t xml:space="preserve">Japanese</t>
  </si>
  <si>
    <t xml:space="preserve">Register, honorifics</t>
  </si>
  <si>
    <t xml:space="preserve">Korean</t>
  </si>
  <si>
    <t xml:space="preserve">Honorific levels</t>
  </si>
  <si>
    <t xml:space="preserve">Arabic</t>
  </si>
  <si>
    <t xml:space="preserve">RTL UI and shaping engineering</t>
  </si>
  <si>
    <t xml:space="preserve">Thai</t>
  </si>
  <si>
    <t xml:space="preserve">No spaces; dictionary line breaking</t>
  </si>
  <si>
    <t xml:space="preserve">Vietnamese</t>
  </si>
  <si>
    <t xml:space="preserve">Stacked diacritics in fonts</t>
  </si>
  <si>
    <t xml:space="preserve">Indonesian</t>
  </si>
  <si>
    <t xml:space="preserve">Growing mobile market</t>
  </si>
  <si>
    <t xml:space="preserve">Source: Innovecs Games delivery data, vendor quotes on projects staffed 2023 to 2026.</t>
  </si>
  <si>
    <t xml:space="preserve">Translation memory grid (share of full word rate you pay)</t>
  </si>
  <si>
    <t xml:space="preserve">Match type</t>
  </si>
  <si>
    <t xml:space="preserve">What it means</t>
  </si>
  <si>
    <t xml:space="preserve">Context match (ICE)</t>
  </si>
  <si>
    <t xml:space="preserve">Identical segment, identical context</t>
  </si>
  <si>
    <t xml:space="preserve">100% match</t>
  </si>
  <si>
    <t xml:space="preserve">Identical segment in your TM</t>
  </si>
  <si>
    <t xml:space="preserve">Repetition</t>
  </si>
  <si>
    <t xml:space="preserve">Repeated within this batch</t>
  </si>
  <si>
    <t xml:space="preserve">Fuzzy 95-99%</t>
  </si>
  <si>
    <t xml:space="preserve">Number, name or punctuation differs</t>
  </si>
  <si>
    <t xml:space="preserve">Fuzzy 85-94%</t>
  </si>
  <si>
    <t xml:space="preserve">A few words changed</t>
  </si>
  <si>
    <t xml:space="preserve">Fuzzy 75-84%</t>
  </si>
  <si>
    <t xml:space="preserve">Needs real rework</t>
  </si>
  <si>
    <t xml:space="preserve">No match (&lt;75%)</t>
  </si>
  <si>
    <t xml:space="preserve">New text</t>
  </si>
  <si>
    <t xml:space="preserve">Hourly and voice-over rates (USD)</t>
  </si>
  <si>
    <t xml:space="preserve">Item</t>
  </si>
  <si>
    <t xml:space="preserve">LQA tester, per hour</t>
  </si>
  <si>
    <t xml:space="preserve">Plays localized build, logs language bugs</t>
  </si>
  <si>
    <t xml:space="preserve">Localization engineer, per hour</t>
  </si>
  <si>
    <t xml:space="preserve">String extraction, fonts, pipeline</t>
  </si>
  <si>
    <t xml:space="preserve">Transcreation, per hour</t>
  </si>
  <si>
    <t xml:space="preserve">Taglines, jokes, store copy</t>
  </si>
  <si>
    <t xml:space="preserve">VO studio hour, Europe/Asia non-union, all-in</t>
  </si>
  <si>
    <t xml:space="preserve">Actor, director, engineer</t>
  </si>
  <si>
    <t xml:space="preserve">VO studio hour, US union, all-in</t>
  </si>
  <si>
    <t xml:space="preserve">Incl. buyout and H&amp;R contributions</t>
  </si>
  <si>
    <t xml:space="preserve">VO casting, direction prep, editing (% of recording)</t>
  </si>
  <si>
    <t xml:space="preserve">Add on top of studio hours</t>
  </si>
  <si>
    <t xml:space="preserve">Voice-over throughput (lines per studio hour)</t>
  </si>
  <si>
    <t xml:space="preserve">Recording type</t>
  </si>
  <si>
    <t xml:space="preserve">Wild</t>
  </si>
  <si>
    <t xml:space="preserve">Barks and NPC chatter, no timing limit</t>
  </si>
  <si>
    <t xml:space="preserve">Time-constrained</t>
  </si>
  <si>
    <t xml:space="preserve">Must fit original length +/-10%</t>
  </si>
  <si>
    <t xml:space="preserve">Lip-sync</t>
  </si>
  <si>
    <t xml:space="preserve">Must match mouth movement</t>
  </si>
  <si>
    <t xml:space="preserve">Localization budget estimate</t>
  </si>
  <si>
    <t xml:space="preserve">Example values: a 20,000-word indie game in eight languages. Replace the yellow cells with your own.</t>
  </si>
  <si>
    <t xml:space="preserve">Input</t>
  </si>
  <si>
    <t xml:space="preserve">Value</t>
  </si>
  <si>
    <t xml:space="preserve">Project name</t>
  </si>
  <si>
    <t xml:space="preserve">My game</t>
  </si>
  <si>
    <t xml:space="preserve">Source words (total, before TM)</t>
  </si>
  <si>
    <t xml:space="preserve">Engineering hours (string extraction, fonts, UI fixes)</t>
  </si>
  <si>
    <t xml:space="preserve">Project management fee (% of vendor spend)</t>
  </si>
  <si>
    <t xml:space="preserve">Contingency (% of total)</t>
  </si>
  <si>
    <t xml:space="preserve">Voice-over market (1 = Europe/Asia non-union, 2 = US union)</t>
  </si>
  <si>
    <t xml:space="preserve">Match breakdown of your source text (must total 100%)</t>
  </si>
  <si>
    <t xml:space="preserve">Share of words</t>
  </si>
  <si>
    <t xml:space="preserve">Pay rate</t>
  </si>
  <si>
    <t xml:space="preserve">Weighted</t>
  </si>
  <si>
    <t xml:space="preserve">Total / effective share of full rate</t>
  </si>
  <si>
    <t xml:space="preserve">Check</t>
  </si>
  <si>
    <t xml:space="preserve">Target language</t>
  </si>
  <si>
    <t xml:space="preserve">Rate from Rates tab</t>
  </si>
  <si>
    <t xml:space="preserve">Rate override (optional)</t>
  </si>
  <si>
    <t xml:space="preserve">Rate used</t>
  </si>
  <si>
    <t xml:space="preserve">Effective words</t>
  </si>
  <si>
    <t xml:space="preserve">Translation</t>
  </si>
  <si>
    <t xml:space="preserve">LQA hours</t>
  </si>
  <si>
    <t xml:space="preserve">LQA cost</t>
  </si>
  <si>
    <t xml:space="preserve">VO lines</t>
  </si>
  <si>
    <t xml:space="preserve">VO type (Wild / Time-constrained / Lip-sync)</t>
  </si>
  <si>
    <t xml:space="preserve">VO cost</t>
  </si>
  <si>
    <t xml:space="preserve">Language total</t>
  </si>
  <si>
    <t xml:space="preserve">Totals</t>
  </si>
  <si>
    <t xml:space="preserve">Budget summary</t>
  </si>
  <si>
    <t xml:space="preserve">Line</t>
  </si>
  <si>
    <t xml:space="preserve">Cost (USD)</t>
  </si>
  <si>
    <t xml:space="preserve">Translation and editing</t>
  </si>
  <si>
    <t xml:space="preserve">LQA</t>
  </si>
  <si>
    <t xml:space="preserve">Voice-over</t>
  </si>
  <si>
    <t xml:space="preserve">Localization engineering</t>
  </si>
  <si>
    <t xml:space="preserve">Project management</t>
  </si>
  <si>
    <t xml:space="preserve">Subtotal</t>
  </si>
  <si>
    <t xml:space="preserve">Contingency</t>
  </si>
  <si>
    <t xml:space="preserve">Total budget to approve</t>
  </si>
  <si>
    <t xml:space="preserve">Share of budget outside per-word translation</t>
  </si>
  <si>
    <t xml:space="preserve">Source: rates and grids from the 'Rates' tab (Innovecs Games delivery data, 2023 to 2026). Illustrative estimate, not a quote.</t>
  </si>
  <si>
    <t xml:space="preserve">Worked budgets from the article (illustrative, not quotes)</t>
  </si>
  <si>
    <t xml:space="preserve">Assumption</t>
  </si>
  <si>
    <t xml:space="preserve">Small indie / mobile</t>
  </si>
  <si>
    <t xml:space="preserve">Mid-size narrative</t>
  </si>
  <si>
    <t xml:space="preserve">AAA / live-service</t>
  </si>
  <si>
    <t xml:space="preserve">Source words</t>
  </si>
  <si>
    <t xml:space="preserve">Languages at lower/mid rate (count)</t>
  </si>
  <si>
    <t xml:space="preserve">Rate for those languages</t>
  </si>
  <si>
    <t xml:space="preserve">Languages at premium rate (count)</t>
  </si>
  <si>
    <t xml:space="preserve">Premium rate</t>
  </si>
  <si>
    <t xml:space="preserve">TM credit (% of translation)</t>
  </si>
  <si>
    <t xml:space="preserve">LQA hours per language</t>
  </si>
  <si>
    <t xml:space="preserve">LQA rate per hour</t>
  </si>
  <si>
    <t xml:space="preserve">Dubbed languages</t>
  </si>
  <si>
    <t xml:space="preserve">Lines per dubbed language</t>
  </si>
  <si>
    <t xml:space="preserve">Lines per studio hour</t>
  </si>
  <si>
    <t xml:space="preserve">Studio hour cost</t>
  </si>
  <si>
    <t xml:space="preserve">Casting, direction, editing uplift</t>
  </si>
  <si>
    <t xml:space="preserve">Engineering hours</t>
  </si>
  <si>
    <t xml:space="preserve">Engineering rate</t>
  </si>
  <si>
    <t xml:space="preserve">PM % of vendor spend</t>
  </si>
  <si>
    <t xml:space="preserve">Translation, lower/mid languages</t>
  </si>
  <si>
    <t xml:space="preserve">Translation, premium languages</t>
  </si>
  <si>
    <t xml:space="preserve">TM credit</t>
  </si>
  <si>
    <t xml:space="preserve">Total</t>
  </si>
  <si>
    <t xml:space="preserve">Live-ops after launch (AAA column)</t>
  </si>
  <si>
    <t xml:space="preserve">New words per month</t>
  </si>
  <si>
    <t xml:space="preserve">Average rate</t>
  </si>
  <si>
    <t xml:space="preserve">Translation per month</t>
  </si>
  <si>
    <t xml:space="preserve">Source: Innovecs Games delivery data, projects staffed 2023 to 2026. Article totals: about $26,500 / $300,000 / $3.27 million.</t>
  </si>
  <si>
    <t xml:space="preserve">Does a new language pay for itself?</t>
  </si>
  <si>
    <t xml:space="preserve">Premium game</t>
  </si>
  <si>
    <t xml:space="preserve">Free-to-play mobile</t>
  </si>
  <si>
    <t xml:space="preserve">Cost of one more language (USD, all-in)</t>
  </si>
  <si>
    <t xml:space="preserve">List price per copy</t>
  </si>
  <si>
    <t xml:space="preserve">Share of list price you keep after store cut, tax, refunds</t>
  </si>
  <si>
    <t xml:space="preserve">Lifetime value per install</t>
  </si>
  <si>
    <t xml:space="preserve">Net revenue per sale or install</t>
  </si>
  <si>
    <t xml:space="preserve">Break-even: extra copies or installs needed</t>
  </si>
  <si>
    <t xml:space="preserve">Only count players who would not have bought or installed the English version. Example values match the article's indie and mobile cases; the 60% net share and $0.80 lifetime value are assumptions to replace.</t>
  </si>
  <si>
    <t xml:space="preserve">Batching live-ops text: one batch vs many small jobs</t>
  </si>
  <si>
    <t xml:space="preserve">Words of new text per month</t>
  </si>
  <si>
    <t xml:space="preserve">Number of target languages</t>
  </si>
  <si>
    <t xml:space="preserve">Rate per word</t>
  </si>
  <si>
    <t xml:space="preserve">Minimum fee per language per job</t>
  </si>
  <si>
    <t xml:space="preserve">Jobs per month if sent one by one</t>
  </si>
  <si>
    <t xml:space="preserve">Jobs per month if batched</t>
  </si>
  <si>
    <t xml:space="preserve">Scenario</t>
  </si>
  <si>
    <t xml:space="preserve">Monthly cost</t>
  </si>
  <si>
    <t xml:space="preserve">Sent one by one</t>
  </si>
  <si>
    <t xml:space="preserve">Batched</t>
  </si>
  <si>
    <t xml:space="preserve">Monthly saving from batching</t>
  </si>
  <si>
    <t xml:space="preserve">Yearly saving</t>
  </si>
  <si>
    <t xml:space="preserve">Each job costs the larger of (words in the job x rate) and the minimum fee, per language.</t>
  </si>
  <si>
    <t xml:space="preserve">Ask every vendor before comparing prices</t>
  </si>
  <si>
    <t xml:space="preserve">Question</t>
  </si>
  <si>
    <t xml:space="preserve">Vendor A</t>
  </si>
  <si>
    <t xml:space="preserve">Vendor B</t>
  </si>
  <si>
    <t xml:space="preserve">Vendor C</t>
  </si>
  <si>
    <t xml:space="preserve">Word counts per language, split into new, fuzzy bands, 100% matches and repetitions?</t>
  </si>
  <si>
    <t xml:space="preserve">Which TM grid applies, in writing?</t>
  </si>
  <si>
    <t xml:space="preserve">Is editing by a second linguist included in the per-word rate?</t>
  </si>
  <si>
    <t xml:space="preserve">How many LQA hours per language, and at what rate?</t>
  </si>
  <si>
    <t xml:space="preserve">Minimum fee per language per job?</t>
  </si>
  <si>
    <t xml:space="preserve">Rush fee and standard turnaround?</t>
  </si>
  <si>
    <t xml:space="preserve">Project management fee, and what it covers?</t>
  </si>
  <si>
    <t xml:space="preserve">Who owns the translation memory and glossary at the end?</t>
  </si>
  <si>
    <t xml:space="preserve">Voice-over: studio hours, lines per hour, share of lip-sync, buyouts?</t>
  </si>
  <si>
    <t xml:space="preserve">Is machine translation or AI used anywhere in the workflow, and is it disclosed?</t>
  </si>
  <si>
    <t xml:space="preserve">Game credits, and exactly what was done on each title?</t>
  </si>
  <si>
    <t xml:space="preserve">Named linguists per language, with game experience?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</si>
</sst>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\$0.000"/>
    <numFmt numFmtId="166" formatCode="0.0%"/>
    <numFmt numFmtId="167" formatCode="\$#,##0;&quot;($&quot;#,##0\);\-"/>
    <numFmt numFmtId="168" formatCode="#,##0"/>
    <numFmt numFmtId="169" formatCode="0"/>
    <numFmt numFmtId="170" formatCode="\$#,##0.00"/>
  </numFmts>
  <fonts count="1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sz val="10"/>
      <name val="Arial"/>
      <family val="0"/>
      <charset val="1"/>
    </font>
    <font>
      <b val="true"/>
      <sz val="10"/>
      <name val="Arial"/>
      <family val="0"/>
      <charset val="1"/>
    </font>
    <font>
      <sz val="11"/>
      <color rgb="FF0000FF"/>
      <name val="Arial"/>
      <family val="0"/>
      <charset val="1"/>
    </font>
    <font>
      <sz val="11"/>
      <color rgb="FF008000"/>
      <name val="Arial"/>
      <family val="0"/>
      <charset val="1"/>
    </font>
    <font>
      <b val="true"/>
      <sz val="1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1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F3864"/>
        <bgColor rgb="FF333333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0" fillId="3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9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7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70" fontId="11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130"/>
  </cols>
  <sheetData>
    <row r="1" customFormat="false" ht="17.35" hidden="false" customHeight="false" outlineLevel="0" collapsed="false">
      <c r="A1" s="2" t="s">
        <v>0</v>
      </c>
    </row>
    <row r="2" customFormat="false" ht="15" hidden="false" customHeight="false" outlineLevel="0" collapsed="false">
      <c r="A2" s="3"/>
    </row>
    <row r="3" customFormat="false" ht="15" hidden="false" customHeight="false" outlineLevel="0" collapsed="false">
      <c r="A3" s="4" t="s">
        <v>1</v>
      </c>
    </row>
    <row r="4" customFormat="false" ht="15" hidden="false" customHeight="false" outlineLevel="0" collapsed="false">
      <c r="A4" s="3" t="s">
        <v>2</v>
      </c>
    </row>
    <row r="5" customFormat="false" ht="15" hidden="false" customHeight="false" outlineLevel="0" collapsed="false">
      <c r="A5" s="3" t="s">
        <v>3</v>
      </c>
    </row>
    <row r="6" customFormat="false" ht="15" hidden="false" customHeight="false" outlineLevel="0" collapsed="false">
      <c r="A6" s="3" t="s">
        <v>4</v>
      </c>
    </row>
    <row r="7" customFormat="false" ht="15" hidden="false" customHeight="false" outlineLevel="0" collapsed="false">
      <c r="A7" s="3" t="s">
        <v>5</v>
      </c>
    </row>
    <row r="8" customFormat="false" ht="15" hidden="false" customHeight="false" outlineLevel="0" collapsed="false">
      <c r="A8" s="3" t="s">
        <v>6</v>
      </c>
    </row>
    <row r="9" customFormat="false" ht="15" hidden="false" customHeight="false" outlineLevel="0" collapsed="false">
      <c r="A9" s="3" t="s">
        <v>7</v>
      </c>
    </row>
    <row r="10" customFormat="false" ht="15" hidden="false" customHeight="false" outlineLevel="0" collapsed="false">
      <c r="A10" s="3"/>
    </row>
    <row r="11" customFormat="false" ht="15" hidden="false" customHeight="false" outlineLevel="0" collapsed="false">
      <c r="A11" s="4" t="s">
        <v>8</v>
      </c>
    </row>
    <row r="12" customFormat="false" ht="15" hidden="false" customHeight="false" outlineLevel="0" collapsed="false">
      <c r="A12" s="5" t="s">
        <v>9</v>
      </c>
    </row>
    <row r="13" customFormat="false" ht="15" hidden="false" customHeight="false" outlineLevel="0" collapsed="false">
      <c r="A13" s="3" t="s">
        <v>10</v>
      </c>
    </row>
    <row r="14" customFormat="false" ht="15" hidden="false" customHeight="false" outlineLevel="0" collapsed="false">
      <c r="A14" s="6" t="s">
        <v>11</v>
      </c>
    </row>
    <row r="15" customFormat="false" ht="15" hidden="false" customHeight="false" outlineLevel="0" collapsed="false">
      <c r="A15" s="3"/>
    </row>
    <row r="16" customFormat="false" ht="15" hidden="false" customHeight="false" outlineLevel="0" collapsed="false">
      <c r="A16" s="4" t="s">
        <v>12</v>
      </c>
    </row>
    <row r="17" customFormat="false" ht="15" hidden="false" customHeight="false" outlineLevel="0" collapsed="false">
      <c r="A17" s="3" t="s">
        <v>13</v>
      </c>
    </row>
    <row r="18" customFormat="false" ht="15" hidden="false" customHeight="false" outlineLevel="0" collapsed="false">
      <c r="A18" s="3" t="s">
        <v>14</v>
      </c>
    </row>
    <row r="19" customFormat="false" ht="15" hidden="false" customHeight="false" outlineLevel="0" collapsed="false">
      <c r="A19" s="3" t="s">
        <v>15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E5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4"/>
    <col collapsed="false" customWidth="true" hidden="false" outlineLevel="0" max="3" min="2" style="1" width="10"/>
    <col collapsed="false" customWidth="true" hidden="false" outlineLevel="0" max="4" min="4" style="1" width="22"/>
    <col collapsed="false" customWidth="true" hidden="false" outlineLevel="0" max="5" min="5" style="1" width="46"/>
  </cols>
  <sheetData>
    <row r="1" customFormat="false" ht="15" hidden="false" customHeight="false" outlineLevel="0" collapsed="false">
      <c r="A1" s="7" t="s">
        <v>16</v>
      </c>
    </row>
    <row r="2" customFormat="false" ht="26.85" hidden="false" customHeight="false" outlineLevel="0" collapsed="false">
      <c r="A2" s="8" t="s">
        <v>17</v>
      </c>
      <c r="B2" s="8" t="s">
        <v>18</v>
      </c>
      <c r="C2" s="8" t="s">
        <v>19</v>
      </c>
      <c r="D2" s="8" t="s">
        <v>20</v>
      </c>
      <c r="E2" s="8" t="s">
        <v>21</v>
      </c>
    </row>
    <row r="3" customFormat="false" ht="15" hidden="false" customHeight="false" outlineLevel="0" collapsed="false">
      <c r="A3" s="9" t="s">
        <v>22</v>
      </c>
      <c r="B3" s="10" t="n">
        <v>0.1</v>
      </c>
      <c r="C3" s="10" t="n">
        <v>0.14</v>
      </c>
      <c r="D3" s="11" t="n">
        <f aca="false">AVERAGE(B3:C3)</f>
        <v>0.12</v>
      </c>
      <c r="E3" s="9" t="s">
        <v>23</v>
      </c>
    </row>
    <row r="4" customFormat="false" ht="15" hidden="false" customHeight="false" outlineLevel="0" collapsed="false">
      <c r="A4" s="9" t="s">
        <v>24</v>
      </c>
      <c r="B4" s="10" t="n">
        <v>0.1</v>
      </c>
      <c r="C4" s="10" t="n">
        <v>0.14</v>
      </c>
      <c r="D4" s="11" t="n">
        <f aca="false">AVERAGE(B4:C4)</f>
        <v>0.12</v>
      </c>
      <c r="E4" s="9" t="s">
        <v>25</v>
      </c>
    </row>
    <row r="5" customFormat="false" ht="15" hidden="false" customHeight="false" outlineLevel="0" collapsed="false">
      <c r="A5" s="9" t="s">
        <v>26</v>
      </c>
      <c r="B5" s="10" t="n">
        <v>0.11</v>
      </c>
      <c r="C5" s="10" t="n">
        <v>0.15</v>
      </c>
      <c r="D5" s="11" t="n">
        <f aca="false">AVERAGE(B5:C5)</f>
        <v>0.13</v>
      </c>
      <c r="E5" s="9" t="s">
        <v>27</v>
      </c>
    </row>
    <row r="6" customFormat="false" ht="15" hidden="false" customHeight="false" outlineLevel="0" collapsed="false">
      <c r="A6" s="9" t="s">
        <v>28</v>
      </c>
      <c r="B6" s="10" t="n">
        <v>0.1</v>
      </c>
      <c r="C6" s="10" t="n">
        <v>0.13</v>
      </c>
      <c r="D6" s="11" t="n">
        <f aca="false">AVERAGE(B6:C6)</f>
        <v>0.115</v>
      </c>
      <c r="E6" s="9" t="s">
        <v>29</v>
      </c>
    </row>
    <row r="7" customFormat="false" ht="15" hidden="false" customHeight="false" outlineLevel="0" collapsed="false">
      <c r="A7" s="9" t="s">
        <v>30</v>
      </c>
      <c r="B7" s="10" t="n">
        <v>0.08</v>
      </c>
      <c r="C7" s="10" t="n">
        <v>0.12</v>
      </c>
      <c r="D7" s="11" t="n">
        <f aca="false">AVERAGE(B7:C7)</f>
        <v>0.1</v>
      </c>
      <c r="E7" s="9" t="s">
        <v>31</v>
      </c>
    </row>
    <row r="8" customFormat="false" ht="15" hidden="false" customHeight="false" outlineLevel="0" collapsed="false">
      <c r="A8" s="9" t="s">
        <v>32</v>
      </c>
      <c r="B8" s="10" t="n">
        <v>0.08</v>
      </c>
      <c r="C8" s="10" t="n">
        <v>0.13</v>
      </c>
      <c r="D8" s="11" t="n">
        <f aca="false">AVERAGE(B8:C8)</f>
        <v>0.105</v>
      </c>
      <c r="E8" s="9" t="s">
        <v>33</v>
      </c>
    </row>
    <row r="9" customFormat="false" ht="15" hidden="false" customHeight="false" outlineLevel="0" collapsed="false">
      <c r="A9" s="9" t="s">
        <v>34</v>
      </c>
      <c r="B9" s="10" t="n">
        <v>0.11</v>
      </c>
      <c r="C9" s="10" t="n">
        <v>0.15</v>
      </c>
      <c r="D9" s="11" t="n">
        <f aca="false">AVERAGE(B9:C9)</f>
        <v>0.13</v>
      </c>
      <c r="E9" s="9" t="s">
        <v>35</v>
      </c>
    </row>
    <row r="10" customFormat="false" ht="15" hidden="false" customHeight="false" outlineLevel="0" collapsed="false">
      <c r="A10" s="9" t="s">
        <v>36</v>
      </c>
      <c r="B10" s="10" t="n">
        <v>0.14</v>
      </c>
      <c r="C10" s="10" t="n">
        <v>0.2</v>
      </c>
      <c r="D10" s="11" t="n">
        <f aca="false">AVERAGE(B10:C10)</f>
        <v>0.17</v>
      </c>
      <c r="E10" s="9" t="s">
        <v>37</v>
      </c>
    </row>
    <row r="11" customFormat="false" ht="15" hidden="false" customHeight="false" outlineLevel="0" collapsed="false">
      <c r="A11" s="9" t="s">
        <v>38</v>
      </c>
      <c r="B11" s="10" t="n">
        <v>0.14</v>
      </c>
      <c r="C11" s="10" t="n">
        <v>0.2</v>
      </c>
      <c r="D11" s="11" t="n">
        <f aca="false">AVERAGE(B11:C11)</f>
        <v>0.17</v>
      </c>
      <c r="E11" s="9" t="s">
        <v>37</v>
      </c>
    </row>
    <row r="12" customFormat="false" ht="15" hidden="false" customHeight="false" outlineLevel="0" collapsed="false">
      <c r="A12" s="9" t="s">
        <v>39</v>
      </c>
      <c r="B12" s="10" t="n">
        <v>0.14</v>
      </c>
      <c r="C12" s="10" t="n">
        <v>0.2</v>
      </c>
      <c r="D12" s="11" t="n">
        <f aca="false">AVERAGE(B12:C12)</f>
        <v>0.17</v>
      </c>
      <c r="E12" s="9" t="s">
        <v>37</v>
      </c>
    </row>
    <row r="13" customFormat="false" ht="15" hidden="false" customHeight="false" outlineLevel="0" collapsed="false">
      <c r="A13" s="9" t="s">
        <v>40</v>
      </c>
      <c r="B13" s="10" t="n">
        <v>0.14</v>
      </c>
      <c r="C13" s="10" t="n">
        <v>0.2</v>
      </c>
      <c r="D13" s="11" t="n">
        <f aca="false">AVERAGE(B13:C13)</f>
        <v>0.17</v>
      </c>
      <c r="E13" s="9" t="s">
        <v>41</v>
      </c>
    </row>
    <row r="14" customFormat="false" ht="15" hidden="false" customHeight="false" outlineLevel="0" collapsed="false">
      <c r="A14" s="9" t="s">
        <v>42</v>
      </c>
      <c r="B14" s="10" t="n">
        <v>0.08</v>
      </c>
      <c r="C14" s="10" t="n">
        <v>0.12</v>
      </c>
      <c r="D14" s="11" t="n">
        <f aca="false">AVERAGE(B14:C14)</f>
        <v>0.1</v>
      </c>
      <c r="E14" s="9" t="s">
        <v>43</v>
      </c>
    </row>
    <row r="15" customFormat="false" ht="15" hidden="false" customHeight="false" outlineLevel="0" collapsed="false">
      <c r="A15" s="9" t="s">
        <v>44</v>
      </c>
      <c r="B15" s="10" t="n">
        <v>0.08</v>
      </c>
      <c r="C15" s="10" t="n">
        <v>0.12</v>
      </c>
      <c r="D15" s="11" t="n">
        <f aca="false">AVERAGE(B15:C15)</f>
        <v>0.1</v>
      </c>
      <c r="E15" s="9" t="s">
        <v>45</v>
      </c>
    </row>
    <row r="16" customFormat="false" ht="15" hidden="false" customHeight="false" outlineLevel="0" collapsed="false">
      <c r="A16" s="9" t="s">
        <v>46</v>
      </c>
      <c r="B16" s="10" t="n">
        <v>0.07</v>
      </c>
      <c r="C16" s="10" t="n">
        <v>0.11</v>
      </c>
      <c r="D16" s="11" t="n">
        <f aca="false">AVERAGE(B16:C16)</f>
        <v>0.09</v>
      </c>
      <c r="E16" s="9" t="s">
        <v>47</v>
      </c>
    </row>
    <row r="17" customFormat="false" ht="15" hidden="false" customHeight="false" outlineLevel="0" collapsed="false">
      <c r="A17" s="9" t="s">
        <v>48</v>
      </c>
      <c r="B17" s="10" t="n">
        <v>0.07</v>
      </c>
      <c r="C17" s="10" t="n">
        <v>0.11</v>
      </c>
      <c r="D17" s="11" t="n">
        <f aca="false">AVERAGE(B17:C17)</f>
        <v>0.09</v>
      </c>
      <c r="E17" s="9" t="s">
        <v>49</v>
      </c>
    </row>
    <row r="18" customFormat="false" ht="15" hidden="false" customHeight="false" outlineLevel="0" collapsed="false">
      <c r="A18" s="9" t="s">
        <v>50</v>
      </c>
      <c r="B18" s="10" t="n">
        <v>0.08</v>
      </c>
      <c r="C18" s="10" t="n">
        <v>0.12</v>
      </c>
      <c r="D18" s="11" t="n">
        <f aca="false">AVERAGE(B18:C18)</f>
        <v>0.1</v>
      </c>
      <c r="E18" s="9" t="s">
        <v>51</v>
      </c>
    </row>
    <row r="19" customFormat="false" ht="15" hidden="false" customHeight="false" outlineLevel="0" collapsed="false">
      <c r="A19" s="9" t="s">
        <v>52</v>
      </c>
      <c r="B19" s="10" t="n">
        <v>0.11</v>
      </c>
      <c r="C19" s="10" t="n">
        <v>0.15</v>
      </c>
      <c r="D19" s="11" t="n">
        <f aca="false">AVERAGE(B19:C19)</f>
        <v>0.13</v>
      </c>
      <c r="E19" s="9" t="s">
        <v>53</v>
      </c>
    </row>
    <row r="20" customFormat="false" ht="15" hidden="false" customHeight="false" outlineLevel="0" collapsed="false">
      <c r="A20" s="9" t="s">
        <v>54</v>
      </c>
      <c r="B20" s="10" t="n">
        <v>0.12</v>
      </c>
      <c r="C20" s="10" t="n">
        <v>0.16</v>
      </c>
      <c r="D20" s="11" t="n">
        <f aca="false">AVERAGE(B20:C20)</f>
        <v>0.14</v>
      </c>
      <c r="E20" s="9" t="s">
        <v>55</v>
      </c>
    </row>
    <row r="21" customFormat="false" ht="15" hidden="false" customHeight="false" outlineLevel="0" collapsed="false">
      <c r="A21" s="9" t="s">
        <v>56</v>
      </c>
      <c r="B21" s="10" t="n">
        <v>0.14</v>
      </c>
      <c r="C21" s="10" t="n">
        <v>0.2</v>
      </c>
      <c r="D21" s="11" t="n">
        <f aca="false">AVERAGE(B21:C21)</f>
        <v>0.17</v>
      </c>
      <c r="E21" s="9" t="s">
        <v>57</v>
      </c>
    </row>
    <row r="22" customFormat="false" ht="15" hidden="false" customHeight="false" outlineLevel="0" collapsed="false">
      <c r="A22" s="9" t="s">
        <v>58</v>
      </c>
      <c r="B22" s="10" t="n">
        <v>0.13</v>
      </c>
      <c r="C22" s="10" t="n">
        <v>0.18</v>
      </c>
      <c r="D22" s="11" t="n">
        <f aca="false">AVERAGE(B22:C22)</f>
        <v>0.155</v>
      </c>
      <c r="E22" s="9" t="s">
        <v>59</v>
      </c>
    </row>
    <row r="23" customFormat="false" ht="15" hidden="false" customHeight="false" outlineLevel="0" collapsed="false">
      <c r="A23" s="9" t="s">
        <v>60</v>
      </c>
      <c r="B23" s="10" t="n">
        <v>0.12</v>
      </c>
      <c r="C23" s="10" t="n">
        <v>0.18</v>
      </c>
      <c r="D23" s="11" t="n">
        <f aca="false">AVERAGE(B23:C23)</f>
        <v>0.15</v>
      </c>
      <c r="E23" s="9" t="s">
        <v>61</v>
      </c>
    </row>
    <row r="24" customFormat="false" ht="15" hidden="false" customHeight="false" outlineLevel="0" collapsed="false">
      <c r="A24" s="9" t="s">
        <v>62</v>
      </c>
      <c r="B24" s="10" t="n">
        <v>0.1</v>
      </c>
      <c r="C24" s="10" t="n">
        <v>0.15</v>
      </c>
      <c r="D24" s="11" t="n">
        <f aca="false">AVERAGE(B24:C24)</f>
        <v>0.125</v>
      </c>
      <c r="E24" s="9" t="s">
        <v>63</v>
      </c>
    </row>
    <row r="25" customFormat="false" ht="15" hidden="false" customHeight="false" outlineLevel="0" collapsed="false">
      <c r="A25" s="9" t="s">
        <v>64</v>
      </c>
      <c r="B25" s="10" t="n">
        <v>0.08</v>
      </c>
      <c r="C25" s="10" t="n">
        <v>0.12</v>
      </c>
      <c r="D25" s="11" t="n">
        <f aca="false">AVERAGE(B25:C25)</f>
        <v>0.1</v>
      </c>
      <c r="E25" s="9" t="s">
        <v>65</v>
      </c>
    </row>
    <row r="26" customFormat="false" ht="15" hidden="false" customHeight="false" outlineLevel="0" collapsed="false">
      <c r="A26" s="9" t="s">
        <v>66</v>
      </c>
      <c r="B26" s="10" t="n">
        <v>0.07</v>
      </c>
      <c r="C26" s="10" t="n">
        <v>0.11</v>
      </c>
      <c r="D26" s="11" t="n">
        <f aca="false">AVERAGE(B26:C26)</f>
        <v>0.09</v>
      </c>
      <c r="E26" s="9" t="s">
        <v>67</v>
      </c>
    </row>
    <row r="28" customFormat="false" ht="15" hidden="false" customHeight="false" outlineLevel="0" collapsed="false">
      <c r="A28" s="9" t="s">
        <v>68</v>
      </c>
    </row>
    <row r="30" customFormat="false" ht="15" hidden="false" customHeight="false" outlineLevel="0" collapsed="false">
      <c r="A30" s="7" t="s">
        <v>69</v>
      </c>
    </row>
    <row r="31" customFormat="false" ht="26.85" hidden="false" customHeight="false" outlineLevel="0" collapsed="false">
      <c r="A31" s="8" t="s">
        <v>70</v>
      </c>
      <c r="B31" s="8" t="s">
        <v>18</v>
      </c>
      <c r="C31" s="8" t="s">
        <v>19</v>
      </c>
      <c r="D31" s="8" t="s">
        <v>20</v>
      </c>
      <c r="E31" s="8" t="s">
        <v>71</v>
      </c>
    </row>
    <row r="32" customFormat="false" ht="15" hidden="false" customHeight="false" outlineLevel="0" collapsed="false">
      <c r="A32" s="9" t="s">
        <v>72</v>
      </c>
      <c r="B32" s="12" t="n">
        <v>0</v>
      </c>
      <c r="C32" s="12" t="n">
        <v>0.1</v>
      </c>
      <c r="D32" s="13" t="n">
        <f aca="false">AVERAGE(B32:C32)</f>
        <v>0.05</v>
      </c>
      <c r="E32" s="9" t="s">
        <v>73</v>
      </c>
    </row>
    <row r="33" customFormat="false" ht="15" hidden="false" customHeight="false" outlineLevel="0" collapsed="false">
      <c r="A33" s="9" t="s">
        <v>74</v>
      </c>
      <c r="B33" s="12" t="n">
        <v>0.25</v>
      </c>
      <c r="C33" s="12" t="n">
        <v>0.3</v>
      </c>
      <c r="D33" s="13" t="n">
        <f aca="false">AVERAGE(B33:C33)</f>
        <v>0.275</v>
      </c>
      <c r="E33" s="9" t="s">
        <v>75</v>
      </c>
    </row>
    <row r="34" customFormat="false" ht="15" hidden="false" customHeight="false" outlineLevel="0" collapsed="false">
      <c r="A34" s="9" t="s">
        <v>76</v>
      </c>
      <c r="B34" s="12" t="n">
        <v>0.25</v>
      </c>
      <c r="C34" s="12" t="n">
        <v>0.3</v>
      </c>
      <c r="D34" s="13" t="n">
        <f aca="false">AVERAGE(B34:C34)</f>
        <v>0.275</v>
      </c>
      <c r="E34" s="9" t="s">
        <v>77</v>
      </c>
    </row>
    <row r="35" customFormat="false" ht="15" hidden="false" customHeight="false" outlineLevel="0" collapsed="false">
      <c r="A35" s="9" t="s">
        <v>78</v>
      </c>
      <c r="B35" s="12" t="n">
        <v>0.4</v>
      </c>
      <c r="C35" s="12" t="n">
        <v>0.5</v>
      </c>
      <c r="D35" s="13" t="n">
        <f aca="false">AVERAGE(B35:C35)</f>
        <v>0.45</v>
      </c>
      <c r="E35" s="9" t="s">
        <v>79</v>
      </c>
    </row>
    <row r="36" customFormat="false" ht="15" hidden="false" customHeight="false" outlineLevel="0" collapsed="false">
      <c r="A36" s="9" t="s">
        <v>80</v>
      </c>
      <c r="B36" s="12" t="n">
        <v>0.6</v>
      </c>
      <c r="C36" s="12" t="n">
        <v>0.7</v>
      </c>
      <c r="D36" s="13" t="n">
        <f aca="false">AVERAGE(B36:C36)</f>
        <v>0.65</v>
      </c>
      <c r="E36" s="9" t="s">
        <v>81</v>
      </c>
    </row>
    <row r="37" customFormat="false" ht="15" hidden="false" customHeight="false" outlineLevel="0" collapsed="false">
      <c r="A37" s="9" t="s">
        <v>82</v>
      </c>
      <c r="B37" s="12" t="n">
        <v>0.8</v>
      </c>
      <c r="C37" s="12" t="n">
        <v>0.9</v>
      </c>
      <c r="D37" s="13" t="n">
        <f aca="false">AVERAGE(B37:C37)</f>
        <v>0.85</v>
      </c>
      <c r="E37" s="9" t="s">
        <v>83</v>
      </c>
    </row>
    <row r="38" customFormat="false" ht="15" hidden="false" customHeight="false" outlineLevel="0" collapsed="false">
      <c r="A38" s="9" t="s">
        <v>84</v>
      </c>
      <c r="B38" s="12" t="n">
        <v>1</v>
      </c>
      <c r="C38" s="12" t="n">
        <v>1</v>
      </c>
      <c r="D38" s="13" t="n">
        <f aca="false">AVERAGE(B38:C38)</f>
        <v>1</v>
      </c>
      <c r="E38" s="9" t="s">
        <v>85</v>
      </c>
    </row>
    <row r="41" customFormat="false" ht="15" hidden="false" customHeight="false" outlineLevel="0" collapsed="false">
      <c r="A41" s="7" t="s">
        <v>86</v>
      </c>
    </row>
    <row r="42" customFormat="false" ht="26.85" hidden="false" customHeight="false" outlineLevel="0" collapsed="false">
      <c r="A42" s="8" t="s">
        <v>87</v>
      </c>
      <c r="B42" s="8" t="s">
        <v>18</v>
      </c>
      <c r="C42" s="8" t="s">
        <v>19</v>
      </c>
      <c r="D42" s="8" t="s">
        <v>20</v>
      </c>
      <c r="E42" s="8" t="s">
        <v>21</v>
      </c>
    </row>
    <row r="43" customFormat="false" ht="15" hidden="false" customHeight="false" outlineLevel="0" collapsed="false">
      <c r="A43" s="9" t="s">
        <v>88</v>
      </c>
      <c r="B43" s="14" t="n">
        <v>25</v>
      </c>
      <c r="C43" s="14" t="n">
        <v>45</v>
      </c>
      <c r="D43" s="15" t="n">
        <f aca="false">AVERAGE(B43:C43)</f>
        <v>35</v>
      </c>
      <c r="E43" s="9" t="s">
        <v>89</v>
      </c>
    </row>
    <row r="44" customFormat="false" ht="15" hidden="false" customHeight="false" outlineLevel="0" collapsed="false">
      <c r="A44" s="9" t="s">
        <v>90</v>
      </c>
      <c r="B44" s="14" t="n">
        <v>40</v>
      </c>
      <c r="C44" s="14" t="n">
        <v>90</v>
      </c>
      <c r="D44" s="15" t="n">
        <f aca="false">AVERAGE(B44:C44)</f>
        <v>65</v>
      </c>
      <c r="E44" s="9" t="s">
        <v>91</v>
      </c>
    </row>
    <row r="45" customFormat="false" ht="15" hidden="false" customHeight="false" outlineLevel="0" collapsed="false">
      <c r="A45" s="9" t="s">
        <v>92</v>
      </c>
      <c r="B45" s="14" t="n">
        <v>50</v>
      </c>
      <c r="C45" s="14" t="n">
        <v>100</v>
      </c>
      <c r="D45" s="15" t="n">
        <f aca="false">AVERAGE(B45:C45)</f>
        <v>75</v>
      </c>
      <c r="E45" s="9" t="s">
        <v>93</v>
      </c>
    </row>
    <row r="46" customFormat="false" ht="15" hidden="false" customHeight="false" outlineLevel="0" collapsed="false">
      <c r="A46" s="9" t="s">
        <v>94</v>
      </c>
      <c r="B46" s="14" t="n">
        <v>250</v>
      </c>
      <c r="C46" s="14" t="n">
        <v>350</v>
      </c>
      <c r="D46" s="15" t="n">
        <f aca="false">AVERAGE(B46:C46)</f>
        <v>300</v>
      </c>
      <c r="E46" s="9" t="s">
        <v>95</v>
      </c>
    </row>
    <row r="47" customFormat="false" ht="15" hidden="false" customHeight="false" outlineLevel="0" collapsed="false">
      <c r="A47" s="9" t="s">
        <v>96</v>
      </c>
      <c r="B47" s="14" t="n">
        <v>500</v>
      </c>
      <c r="C47" s="14" t="n">
        <v>700</v>
      </c>
      <c r="D47" s="15" t="n">
        <f aca="false">AVERAGE(B47:C47)</f>
        <v>600</v>
      </c>
      <c r="E47" s="9" t="s">
        <v>97</v>
      </c>
    </row>
    <row r="48" customFormat="false" ht="15" hidden="false" customHeight="false" outlineLevel="0" collapsed="false">
      <c r="A48" s="9" t="s">
        <v>98</v>
      </c>
      <c r="B48" s="12" t="n">
        <v>0.15</v>
      </c>
      <c r="C48" s="12" t="n">
        <v>0.25</v>
      </c>
      <c r="D48" s="13" t="n">
        <f aca="false">AVERAGE(B48:C48)</f>
        <v>0.2</v>
      </c>
      <c r="E48" s="9" t="s">
        <v>99</v>
      </c>
    </row>
    <row r="51" customFormat="false" ht="15" hidden="false" customHeight="false" outlineLevel="0" collapsed="false">
      <c r="A51" s="7" t="s">
        <v>100</v>
      </c>
    </row>
    <row r="52" customFormat="false" ht="26.85" hidden="false" customHeight="false" outlineLevel="0" collapsed="false">
      <c r="A52" s="8" t="s">
        <v>101</v>
      </c>
      <c r="B52" s="8" t="s">
        <v>18</v>
      </c>
      <c r="C52" s="8" t="s">
        <v>19</v>
      </c>
      <c r="D52" s="8" t="s">
        <v>20</v>
      </c>
      <c r="E52" s="8" t="s">
        <v>71</v>
      </c>
    </row>
    <row r="53" customFormat="false" ht="15" hidden="false" customHeight="false" outlineLevel="0" collapsed="false">
      <c r="A53" s="9" t="s">
        <v>102</v>
      </c>
      <c r="B53" s="16" t="n">
        <v>80</v>
      </c>
      <c r="C53" s="16" t="n">
        <v>100</v>
      </c>
      <c r="D53" s="17" t="n">
        <f aca="false">AVERAGE(B53:C53)</f>
        <v>90</v>
      </c>
      <c r="E53" s="9" t="s">
        <v>103</v>
      </c>
    </row>
    <row r="54" customFormat="false" ht="15" hidden="false" customHeight="false" outlineLevel="0" collapsed="false">
      <c r="A54" s="9" t="s">
        <v>104</v>
      </c>
      <c r="B54" s="16" t="n">
        <v>50</v>
      </c>
      <c r="C54" s="16" t="n">
        <v>70</v>
      </c>
      <c r="D54" s="17" t="n">
        <f aca="false">AVERAGE(B54:C54)</f>
        <v>60</v>
      </c>
      <c r="E54" s="9" t="s">
        <v>105</v>
      </c>
    </row>
    <row r="55" customFormat="false" ht="15" hidden="false" customHeight="false" outlineLevel="0" collapsed="false">
      <c r="A55" s="9" t="s">
        <v>106</v>
      </c>
      <c r="B55" s="16" t="n">
        <v>30</v>
      </c>
      <c r="C55" s="16" t="n">
        <v>40</v>
      </c>
      <c r="D55" s="17" t="n">
        <f aca="false">AVERAGE(B55:C55)</f>
        <v>35</v>
      </c>
      <c r="E55" s="9" t="s">
        <v>107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L5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52"/>
    <col collapsed="false" customWidth="true" hidden="false" outlineLevel="0" max="3" min="2" style="1" width="16"/>
    <col collapsed="false" customWidth="true" hidden="false" outlineLevel="0" max="4" min="4" style="1" width="12"/>
    <col collapsed="false" customWidth="true" hidden="false" outlineLevel="0" max="6" min="5" style="1" width="14"/>
    <col collapsed="false" customWidth="true" hidden="false" outlineLevel="0" max="7" min="7" style="1" width="11"/>
    <col collapsed="false" customWidth="true" hidden="false" outlineLevel="0" max="8" min="8" style="1" width="12"/>
    <col collapsed="false" customWidth="true" hidden="false" outlineLevel="0" max="9" min="9" style="1" width="10"/>
    <col collapsed="false" customWidth="true" hidden="false" outlineLevel="0" max="10" min="10" style="1" width="26"/>
    <col collapsed="false" customWidth="true" hidden="false" outlineLevel="0" max="11" min="11" style="1" width="14"/>
    <col collapsed="false" customWidth="true" hidden="false" outlineLevel="0" max="12" min="12" style="1" width="16"/>
  </cols>
  <sheetData>
    <row r="1" customFormat="false" ht="17.35" hidden="false" customHeight="false" outlineLevel="0" collapsed="false">
      <c r="A1" s="18" t="s">
        <v>108</v>
      </c>
    </row>
    <row r="2" customFormat="false" ht="15" hidden="false" customHeight="false" outlineLevel="0" collapsed="false">
      <c r="A2" s="9" t="s">
        <v>109</v>
      </c>
    </row>
    <row r="4" customFormat="false" ht="15" hidden="false" customHeight="false" outlineLevel="0" collapsed="false">
      <c r="A4" s="8" t="s">
        <v>110</v>
      </c>
      <c r="B4" s="8" t="s">
        <v>111</v>
      </c>
    </row>
    <row r="5" customFormat="false" ht="15" hidden="false" customHeight="false" outlineLevel="0" collapsed="false">
      <c r="A5" s="9" t="s">
        <v>112</v>
      </c>
      <c r="B5" s="19" t="s">
        <v>113</v>
      </c>
    </row>
    <row r="6" customFormat="false" ht="15" hidden="false" customHeight="false" outlineLevel="0" collapsed="false">
      <c r="A6" s="9" t="s">
        <v>114</v>
      </c>
      <c r="B6" s="16" t="n">
        <v>20000</v>
      </c>
    </row>
    <row r="7" customFormat="false" ht="15" hidden="false" customHeight="false" outlineLevel="0" collapsed="false">
      <c r="A7" s="9" t="s">
        <v>115</v>
      </c>
      <c r="B7" s="16" t="n">
        <v>60</v>
      </c>
    </row>
    <row r="8" customFormat="false" ht="15" hidden="false" customHeight="false" outlineLevel="0" collapsed="false">
      <c r="A8" s="9" t="s">
        <v>116</v>
      </c>
      <c r="B8" s="12" t="n">
        <v>0.1</v>
      </c>
    </row>
    <row r="9" customFormat="false" ht="15" hidden="false" customHeight="false" outlineLevel="0" collapsed="false">
      <c r="A9" s="9" t="s">
        <v>117</v>
      </c>
      <c r="B9" s="12" t="n">
        <v>0.1</v>
      </c>
    </row>
    <row r="10" customFormat="false" ht="15" hidden="false" customHeight="false" outlineLevel="0" collapsed="false">
      <c r="A10" s="9" t="s">
        <v>118</v>
      </c>
      <c r="B10" s="20" t="n">
        <v>1</v>
      </c>
    </row>
    <row r="12" customFormat="false" ht="15" hidden="false" customHeight="false" outlineLevel="0" collapsed="false">
      <c r="A12" s="7" t="s">
        <v>119</v>
      </c>
    </row>
    <row r="13" customFormat="false" ht="15" hidden="false" customHeight="false" outlineLevel="0" collapsed="false">
      <c r="A13" s="8" t="s">
        <v>70</v>
      </c>
      <c r="B13" s="8" t="s">
        <v>120</v>
      </c>
      <c r="C13" s="8" t="s">
        <v>121</v>
      </c>
      <c r="D13" s="8" t="s">
        <v>122</v>
      </c>
    </row>
    <row r="14" customFormat="false" ht="15" hidden="false" customHeight="false" outlineLevel="0" collapsed="false">
      <c r="A14" s="21" t="str">
        <f aca="false">Rates!A32</f>
        <v>Context match (ICE)</v>
      </c>
      <c r="B14" s="12" t="n">
        <v>0</v>
      </c>
      <c r="C14" s="22" t="n">
        <f aca="false">Rates!D32</f>
        <v>0.05</v>
      </c>
      <c r="D14" s="13" t="n">
        <f aca="false">B14*C14</f>
        <v>0</v>
      </c>
    </row>
    <row r="15" customFormat="false" ht="15" hidden="false" customHeight="false" outlineLevel="0" collapsed="false">
      <c r="A15" s="21" t="str">
        <f aca="false">Rates!A33</f>
        <v>100% match</v>
      </c>
      <c r="B15" s="12" t="n">
        <v>0.03</v>
      </c>
      <c r="C15" s="22" t="n">
        <f aca="false">Rates!D33</f>
        <v>0.275</v>
      </c>
      <c r="D15" s="13" t="n">
        <f aca="false">B15*C15</f>
        <v>0.00825</v>
      </c>
    </row>
    <row r="16" customFormat="false" ht="15" hidden="false" customHeight="false" outlineLevel="0" collapsed="false">
      <c r="A16" s="21" t="str">
        <f aca="false">Rates!A34</f>
        <v>Repetition</v>
      </c>
      <c r="B16" s="12" t="n">
        <v>0.05</v>
      </c>
      <c r="C16" s="22" t="n">
        <f aca="false">Rates!D34</f>
        <v>0.275</v>
      </c>
      <c r="D16" s="13" t="n">
        <f aca="false">B16*C16</f>
        <v>0.01375</v>
      </c>
    </row>
    <row r="17" customFormat="false" ht="15" hidden="false" customHeight="false" outlineLevel="0" collapsed="false">
      <c r="A17" s="21" t="str">
        <f aca="false">Rates!A35</f>
        <v>Fuzzy 95-99%</v>
      </c>
      <c r="B17" s="12" t="n">
        <v>0.02</v>
      </c>
      <c r="C17" s="22" t="n">
        <f aca="false">Rates!D35</f>
        <v>0.45</v>
      </c>
      <c r="D17" s="13" t="n">
        <f aca="false">B17*C17</f>
        <v>0.009</v>
      </c>
    </row>
    <row r="18" customFormat="false" ht="15" hidden="false" customHeight="false" outlineLevel="0" collapsed="false">
      <c r="A18" s="21" t="str">
        <f aca="false">Rates!A36</f>
        <v>Fuzzy 85-94%</v>
      </c>
      <c r="B18" s="12" t="n">
        <v>0.03</v>
      </c>
      <c r="C18" s="22" t="n">
        <f aca="false">Rates!D36</f>
        <v>0.65</v>
      </c>
      <c r="D18" s="13" t="n">
        <f aca="false">B18*C18</f>
        <v>0.0195</v>
      </c>
    </row>
    <row r="19" customFormat="false" ht="15" hidden="false" customHeight="false" outlineLevel="0" collapsed="false">
      <c r="A19" s="21" t="str">
        <f aca="false">Rates!A37</f>
        <v>Fuzzy 75-84%</v>
      </c>
      <c r="B19" s="12" t="n">
        <v>0.02</v>
      </c>
      <c r="C19" s="22" t="n">
        <f aca="false">Rates!D37</f>
        <v>0.85</v>
      </c>
      <c r="D19" s="13" t="n">
        <f aca="false">B19*C19</f>
        <v>0.017</v>
      </c>
    </row>
    <row r="20" customFormat="false" ht="15" hidden="false" customHeight="false" outlineLevel="0" collapsed="false">
      <c r="A20" s="21" t="str">
        <f aca="false">Rates!A38</f>
        <v>No match (&lt;75%)</v>
      </c>
      <c r="B20" s="12" t="n">
        <v>0.85</v>
      </c>
      <c r="C20" s="22" t="n">
        <f aca="false">Rates!D38</f>
        <v>1</v>
      </c>
      <c r="D20" s="13" t="n">
        <f aca="false">B20*C20</f>
        <v>0.85</v>
      </c>
    </row>
    <row r="21" customFormat="false" ht="15" hidden="false" customHeight="false" outlineLevel="0" collapsed="false">
      <c r="A21" s="7" t="s">
        <v>123</v>
      </c>
      <c r="B21" s="13" t="n">
        <f aca="false">SUM(B14:B20)</f>
        <v>1</v>
      </c>
      <c r="D21" s="13" t="n">
        <f aca="false">SUM(D14:D20)</f>
        <v>0.9175</v>
      </c>
    </row>
    <row r="22" customFormat="false" ht="15" hidden="false" customHeight="false" outlineLevel="0" collapsed="false">
      <c r="A22" s="9" t="s">
        <v>124</v>
      </c>
      <c r="B22" s="9" t="str">
        <f aca="false">IF(ABS(B21-1)&lt;0.0001,"OK","Shares must total 100%")</f>
        <v>OK</v>
      </c>
    </row>
    <row r="24" customFormat="false" ht="26.85" hidden="false" customHeight="false" outlineLevel="0" collapsed="false">
      <c r="A24" s="8" t="s">
        <v>125</v>
      </c>
      <c r="B24" s="8" t="s">
        <v>126</v>
      </c>
      <c r="C24" s="8" t="s">
        <v>127</v>
      </c>
      <c r="D24" s="8" t="s">
        <v>128</v>
      </c>
      <c r="E24" s="8" t="s">
        <v>129</v>
      </c>
      <c r="F24" s="8" t="s">
        <v>130</v>
      </c>
      <c r="G24" s="8" t="s">
        <v>131</v>
      </c>
      <c r="H24" s="8" t="s">
        <v>132</v>
      </c>
      <c r="I24" s="8" t="s">
        <v>133</v>
      </c>
      <c r="J24" s="8" t="s">
        <v>134</v>
      </c>
      <c r="K24" s="8" t="s">
        <v>135</v>
      </c>
      <c r="L24" s="8" t="s">
        <v>136</v>
      </c>
    </row>
    <row r="25" customFormat="false" ht="15" hidden="false" customHeight="false" outlineLevel="0" collapsed="false">
      <c r="A25" s="19" t="s">
        <v>22</v>
      </c>
      <c r="B25" s="23" t="n">
        <f aca="false">IF(A25="","",IFERROR(INDEX(Rates!$D$3:$D$26,MATCH(A25,Rates!$A$3:$A$26,0)),"not found"))</f>
        <v>0.12</v>
      </c>
      <c r="C25" s="10"/>
      <c r="D25" s="11" t="n">
        <f aca="false">IF(A25="",0,IF(C25&lt;&gt;"",C25,IF(ISNUMBER(B25),B25,0)))</f>
        <v>0.12</v>
      </c>
      <c r="E25" s="17" t="n">
        <f aca="false">IF(A25="",0,$B$6*$D$21)</f>
        <v>18350</v>
      </c>
      <c r="F25" s="15" t="n">
        <f aca="false">D25*E25</f>
        <v>2202</v>
      </c>
      <c r="G25" s="16" t="n">
        <v>12</v>
      </c>
      <c r="H25" s="15" t="n">
        <f aca="false">G25*Rates!$D$43</f>
        <v>420</v>
      </c>
      <c r="I25" s="16" t="n">
        <v>0</v>
      </c>
      <c r="J25" s="19" t="s">
        <v>104</v>
      </c>
      <c r="K25" s="15" t="n">
        <f aca="false">IF(OR(I25=0,J25=""),0,I25/INDEX(Rates!$D$53:$D$55,MATCH(J25,Rates!$A$53:$A$55,0))*IF($B$10=2,Rates!$D$47,Rates!$D$46)*(1+Rates!$D$48))</f>
        <v>0</v>
      </c>
      <c r="L25" s="15" t="n">
        <f aca="false">F25+H25+K25</f>
        <v>2622</v>
      </c>
    </row>
    <row r="26" customFormat="false" ht="15" hidden="false" customHeight="false" outlineLevel="0" collapsed="false">
      <c r="A26" s="19" t="s">
        <v>24</v>
      </c>
      <c r="B26" s="23" t="n">
        <f aca="false">IF(A26="","",IFERROR(INDEX(Rates!$D$3:$D$26,MATCH(A26,Rates!$A$3:$A$26,0)),"not found"))</f>
        <v>0.12</v>
      </c>
      <c r="C26" s="10"/>
      <c r="D26" s="11" t="n">
        <f aca="false">IF(A26="",0,IF(C26&lt;&gt;"",C26,IF(ISNUMBER(B26),B26,0)))</f>
        <v>0.12</v>
      </c>
      <c r="E26" s="17" t="n">
        <f aca="false">IF(A26="",0,$B$6*$D$21)</f>
        <v>18350</v>
      </c>
      <c r="F26" s="15" t="n">
        <f aca="false">D26*E26</f>
        <v>2202</v>
      </c>
      <c r="G26" s="16" t="n">
        <v>12</v>
      </c>
      <c r="H26" s="15" t="n">
        <f aca="false">G26*Rates!$D$43</f>
        <v>420</v>
      </c>
      <c r="I26" s="16" t="n">
        <v>0</v>
      </c>
      <c r="J26" s="19" t="s">
        <v>104</v>
      </c>
      <c r="K26" s="15" t="n">
        <f aca="false">IF(OR(I26=0,J26=""),0,I26/INDEX(Rates!$D$53:$D$55,MATCH(J26,Rates!$A$53:$A$55,0))*IF($B$10=2,Rates!$D$47,Rates!$D$46)*(1+Rates!$D$48))</f>
        <v>0</v>
      </c>
      <c r="L26" s="15" t="n">
        <f aca="false">F26+H26+K26</f>
        <v>2622</v>
      </c>
    </row>
    <row r="27" customFormat="false" ht="15" hidden="false" customHeight="false" outlineLevel="0" collapsed="false">
      <c r="A27" s="19" t="s">
        <v>26</v>
      </c>
      <c r="B27" s="23" t="n">
        <f aca="false">IF(A27="","",IFERROR(INDEX(Rates!$D$3:$D$26,MATCH(A27,Rates!$A$3:$A$26,0)),"not found"))</f>
        <v>0.13</v>
      </c>
      <c r="C27" s="10"/>
      <c r="D27" s="11" t="n">
        <f aca="false">IF(A27="",0,IF(C27&lt;&gt;"",C27,IF(ISNUMBER(B27),B27,0)))</f>
        <v>0.13</v>
      </c>
      <c r="E27" s="17" t="n">
        <f aca="false">IF(A27="",0,$B$6*$D$21)</f>
        <v>18350</v>
      </c>
      <c r="F27" s="15" t="n">
        <f aca="false">D27*E27</f>
        <v>2385.5</v>
      </c>
      <c r="G27" s="16" t="n">
        <v>12</v>
      </c>
      <c r="H27" s="15" t="n">
        <f aca="false">G27*Rates!$D$43</f>
        <v>420</v>
      </c>
      <c r="I27" s="16" t="n">
        <v>0</v>
      </c>
      <c r="J27" s="19" t="s">
        <v>104</v>
      </c>
      <c r="K27" s="15" t="n">
        <f aca="false">IF(OR(I27=0,J27=""),0,I27/INDEX(Rates!$D$53:$D$55,MATCH(J27,Rates!$A$53:$A$55,0))*IF($B$10=2,Rates!$D$47,Rates!$D$46)*(1+Rates!$D$48))</f>
        <v>0</v>
      </c>
      <c r="L27" s="15" t="n">
        <f aca="false">F27+H27+K27</f>
        <v>2805.5</v>
      </c>
    </row>
    <row r="28" customFormat="false" ht="15" hidden="false" customHeight="false" outlineLevel="0" collapsed="false">
      <c r="A28" s="19" t="s">
        <v>28</v>
      </c>
      <c r="B28" s="23" t="n">
        <f aca="false">IF(A28="","",IFERROR(INDEX(Rates!$D$3:$D$26,MATCH(A28,Rates!$A$3:$A$26,0)),"not found"))</f>
        <v>0.115</v>
      </c>
      <c r="C28" s="10"/>
      <c r="D28" s="11" t="n">
        <f aca="false">IF(A28="",0,IF(C28&lt;&gt;"",C28,IF(ISNUMBER(B28),B28,0)))</f>
        <v>0.115</v>
      </c>
      <c r="E28" s="17" t="n">
        <f aca="false">IF(A28="",0,$B$6*$D$21)</f>
        <v>18350</v>
      </c>
      <c r="F28" s="15" t="n">
        <f aca="false">D28*E28</f>
        <v>2110.25</v>
      </c>
      <c r="G28" s="16" t="n">
        <v>12</v>
      </c>
      <c r="H28" s="15" t="n">
        <f aca="false">G28*Rates!$D$43</f>
        <v>420</v>
      </c>
      <c r="I28" s="16" t="n">
        <v>0</v>
      </c>
      <c r="J28" s="19" t="s">
        <v>104</v>
      </c>
      <c r="K28" s="15" t="n">
        <f aca="false">IF(OR(I28=0,J28=""),0,I28/INDEX(Rates!$D$53:$D$55,MATCH(J28,Rates!$A$53:$A$55,0))*IF($B$10=2,Rates!$D$47,Rates!$D$46)*(1+Rates!$D$48))</f>
        <v>0</v>
      </c>
      <c r="L28" s="15" t="n">
        <f aca="false">F28+H28+K28</f>
        <v>2530.25</v>
      </c>
    </row>
    <row r="29" customFormat="false" ht="15" hidden="false" customHeight="false" outlineLevel="0" collapsed="false">
      <c r="A29" s="19" t="s">
        <v>32</v>
      </c>
      <c r="B29" s="23" t="n">
        <f aca="false">IF(A29="","",IFERROR(INDEX(Rates!$D$3:$D$26,MATCH(A29,Rates!$A$3:$A$26,0)),"not found"))</f>
        <v>0.105</v>
      </c>
      <c r="C29" s="10"/>
      <c r="D29" s="11" t="n">
        <f aca="false">IF(A29="",0,IF(C29&lt;&gt;"",C29,IF(ISNUMBER(B29),B29,0)))</f>
        <v>0.105</v>
      </c>
      <c r="E29" s="17" t="n">
        <f aca="false">IF(A29="",0,$B$6*$D$21)</f>
        <v>18350</v>
      </c>
      <c r="F29" s="15" t="n">
        <f aca="false">D29*E29</f>
        <v>1926.75</v>
      </c>
      <c r="G29" s="16" t="n">
        <v>12</v>
      </c>
      <c r="H29" s="15" t="n">
        <f aca="false">G29*Rates!$D$43</f>
        <v>420</v>
      </c>
      <c r="I29" s="16" t="n">
        <v>0</v>
      </c>
      <c r="J29" s="19" t="s">
        <v>104</v>
      </c>
      <c r="K29" s="15" t="n">
        <f aca="false">IF(OR(I29=0,J29=""),0,I29/INDEX(Rates!$D$53:$D$55,MATCH(J29,Rates!$A$53:$A$55,0))*IF($B$10=2,Rates!$D$47,Rates!$D$46)*(1+Rates!$D$48))</f>
        <v>0</v>
      </c>
      <c r="L29" s="15" t="n">
        <f aca="false">F29+H29+K29</f>
        <v>2346.75</v>
      </c>
    </row>
    <row r="30" customFormat="false" ht="15" hidden="false" customHeight="false" outlineLevel="0" collapsed="false">
      <c r="A30" s="19" t="s">
        <v>52</v>
      </c>
      <c r="B30" s="23" t="n">
        <f aca="false">IF(A30="","",IFERROR(INDEX(Rates!$D$3:$D$26,MATCH(A30,Rates!$A$3:$A$26,0)),"not found"))</f>
        <v>0.13</v>
      </c>
      <c r="C30" s="10"/>
      <c r="D30" s="11" t="n">
        <f aca="false">IF(A30="",0,IF(C30&lt;&gt;"",C30,IF(ISNUMBER(B30),B30,0)))</f>
        <v>0.13</v>
      </c>
      <c r="E30" s="17" t="n">
        <f aca="false">IF(A30="",0,$B$6*$D$21)</f>
        <v>18350</v>
      </c>
      <c r="F30" s="15" t="n">
        <f aca="false">D30*E30</f>
        <v>2385.5</v>
      </c>
      <c r="G30" s="16" t="n">
        <v>12</v>
      </c>
      <c r="H30" s="15" t="n">
        <f aca="false">G30*Rates!$D$43</f>
        <v>420</v>
      </c>
      <c r="I30" s="16" t="n">
        <v>0</v>
      </c>
      <c r="J30" s="19" t="s">
        <v>104</v>
      </c>
      <c r="K30" s="15" t="n">
        <f aca="false">IF(OR(I30=0,J30=""),0,I30/INDEX(Rates!$D$53:$D$55,MATCH(J30,Rates!$A$53:$A$55,0))*IF($B$10=2,Rates!$D$47,Rates!$D$46)*(1+Rates!$D$48))</f>
        <v>0</v>
      </c>
      <c r="L30" s="15" t="n">
        <f aca="false">F30+H30+K30</f>
        <v>2805.5</v>
      </c>
    </row>
    <row r="31" customFormat="false" ht="15" hidden="false" customHeight="false" outlineLevel="0" collapsed="false">
      <c r="A31" s="19" t="s">
        <v>56</v>
      </c>
      <c r="B31" s="23" t="n">
        <f aca="false">IF(A31="","",IFERROR(INDEX(Rates!$D$3:$D$26,MATCH(A31,Rates!$A$3:$A$26,0)),"not found"))</f>
        <v>0.17</v>
      </c>
      <c r="C31" s="10"/>
      <c r="D31" s="11" t="n">
        <f aca="false">IF(A31="",0,IF(C31&lt;&gt;"",C31,IF(ISNUMBER(B31),B31,0)))</f>
        <v>0.17</v>
      </c>
      <c r="E31" s="17" t="n">
        <f aca="false">IF(A31="",0,$B$6*$D$21)</f>
        <v>18350</v>
      </c>
      <c r="F31" s="15" t="n">
        <f aca="false">D31*E31</f>
        <v>3119.5</v>
      </c>
      <c r="G31" s="16" t="n">
        <v>12</v>
      </c>
      <c r="H31" s="15" t="n">
        <f aca="false">G31*Rates!$D$43</f>
        <v>420</v>
      </c>
      <c r="I31" s="16" t="n">
        <v>0</v>
      </c>
      <c r="J31" s="19" t="s">
        <v>104</v>
      </c>
      <c r="K31" s="15" t="n">
        <f aca="false">IF(OR(I31=0,J31=""),0,I31/INDEX(Rates!$D$53:$D$55,MATCH(J31,Rates!$A$53:$A$55,0))*IF($B$10=2,Rates!$D$47,Rates!$D$46)*(1+Rates!$D$48))</f>
        <v>0</v>
      </c>
      <c r="L31" s="15" t="n">
        <f aca="false">F31+H31+K31</f>
        <v>3539.5</v>
      </c>
    </row>
    <row r="32" customFormat="false" ht="15" hidden="false" customHeight="false" outlineLevel="0" collapsed="false">
      <c r="A32" s="19" t="s">
        <v>58</v>
      </c>
      <c r="B32" s="23" t="n">
        <f aca="false">IF(A32="","",IFERROR(INDEX(Rates!$D$3:$D$26,MATCH(A32,Rates!$A$3:$A$26,0)),"not found"))</f>
        <v>0.155</v>
      </c>
      <c r="C32" s="10"/>
      <c r="D32" s="11" t="n">
        <f aca="false">IF(A32="",0,IF(C32&lt;&gt;"",C32,IF(ISNUMBER(B32),B32,0)))</f>
        <v>0.155</v>
      </c>
      <c r="E32" s="17" t="n">
        <f aca="false">IF(A32="",0,$B$6*$D$21)</f>
        <v>18350</v>
      </c>
      <c r="F32" s="15" t="n">
        <f aca="false">D32*E32</f>
        <v>2844.25</v>
      </c>
      <c r="G32" s="16" t="n">
        <v>12</v>
      </c>
      <c r="H32" s="15" t="n">
        <f aca="false">G32*Rates!$D$43</f>
        <v>420</v>
      </c>
      <c r="I32" s="16" t="n">
        <v>0</v>
      </c>
      <c r="J32" s="19" t="s">
        <v>104</v>
      </c>
      <c r="K32" s="15" t="n">
        <f aca="false">IF(OR(I32=0,J32=""),0,I32/INDEX(Rates!$D$53:$D$55,MATCH(J32,Rates!$A$53:$A$55,0))*IF($B$10=2,Rates!$D$47,Rates!$D$46)*(1+Rates!$D$48))</f>
        <v>0</v>
      </c>
      <c r="L32" s="15" t="n">
        <f aca="false">F32+H32+K32</f>
        <v>3264.25</v>
      </c>
    </row>
    <row r="33" customFormat="false" ht="15" hidden="false" customHeight="false" outlineLevel="0" collapsed="false">
      <c r="A33" s="19"/>
      <c r="B33" s="23" t="str">
        <f aca="false">IF(A33="","",IFERROR(INDEX(Rates!$D$3:$D$26,MATCH(A33,Rates!$A$3:$A$26,0)),"not found"))</f>
        <v/>
      </c>
      <c r="C33" s="10"/>
      <c r="D33" s="11" t="n">
        <f aca="false">IF(A33="",0,IF(C33&lt;&gt;"",C33,IF(ISNUMBER(B33),B33,0)))</f>
        <v>0</v>
      </c>
      <c r="E33" s="17" t="n">
        <f aca="false">IF(A33="",0,$B$6*$D$21)</f>
        <v>0</v>
      </c>
      <c r="F33" s="15" t="n">
        <f aca="false">D33*E33</f>
        <v>0</v>
      </c>
      <c r="G33" s="16" t="n">
        <v>0</v>
      </c>
      <c r="H33" s="15" t="n">
        <f aca="false">G33*Rates!$D$43</f>
        <v>0</v>
      </c>
      <c r="I33" s="16" t="n">
        <v>0</v>
      </c>
      <c r="J33" s="19"/>
      <c r="K33" s="15" t="n">
        <f aca="false">IF(OR(I33=0,J33=""),0,I33/INDEX(Rates!$D$53:$D$55,MATCH(J33,Rates!$A$53:$A$55,0))*IF($B$10=2,Rates!$D$47,Rates!$D$46)*(1+Rates!$D$48))</f>
        <v>0</v>
      </c>
      <c r="L33" s="15" t="n">
        <f aca="false">F33+H33+K33</f>
        <v>0</v>
      </c>
    </row>
    <row r="34" customFormat="false" ht="15" hidden="false" customHeight="false" outlineLevel="0" collapsed="false">
      <c r="A34" s="19"/>
      <c r="B34" s="23" t="str">
        <f aca="false">IF(A34="","",IFERROR(INDEX(Rates!$D$3:$D$26,MATCH(A34,Rates!$A$3:$A$26,0)),"not found"))</f>
        <v/>
      </c>
      <c r="C34" s="10"/>
      <c r="D34" s="11" t="n">
        <f aca="false">IF(A34="",0,IF(C34&lt;&gt;"",C34,IF(ISNUMBER(B34),B34,0)))</f>
        <v>0</v>
      </c>
      <c r="E34" s="17" t="n">
        <f aca="false">IF(A34="",0,$B$6*$D$21)</f>
        <v>0</v>
      </c>
      <c r="F34" s="15" t="n">
        <f aca="false">D34*E34</f>
        <v>0</v>
      </c>
      <c r="G34" s="16" t="n">
        <v>0</v>
      </c>
      <c r="H34" s="15" t="n">
        <f aca="false">G34*Rates!$D$43</f>
        <v>0</v>
      </c>
      <c r="I34" s="16" t="n">
        <v>0</v>
      </c>
      <c r="J34" s="19"/>
      <c r="K34" s="15" t="n">
        <f aca="false">IF(OR(I34=0,J34=""),0,I34/INDEX(Rates!$D$53:$D$55,MATCH(J34,Rates!$A$53:$A$55,0))*IF($B$10=2,Rates!$D$47,Rates!$D$46)*(1+Rates!$D$48))</f>
        <v>0</v>
      </c>
      <c r="L34" s="15" t="n">
        <f aca="false">F34+H34+K34</f>
        <v>0</v>
      </c>
    </row>
    <row r="35" customFormat="false" ht="15" hidden="false" customHeight="false" outlineLevel="0" collapsed="false">
      <c r="A35" s="19"/>
      <c r="B35" s="23" t="str">
        <f aca="false">IF(A35="","",IFERROR(INDEX(Rates!$D$3:$D$26,MATCH(A35,Rates!$A$3:$A$26,0)),"not found"))</f>
        <v/>
      </c>
      <c r="C35" s="10"/>
      <c r="D35" s="11" t="n">
        <f aca="false">IF(A35="",0,IF(C35&lt;&gt;"",C35,IF(ISNUMBER(B35),B35,0)))</f>
        <v>0</v>
      </c>
      <c r="E35" s="17" t="n">
        <f aca="false">IF(A35="",0,$B$6*$D$21)</f>
        <v>0</v>
      </c>
      <c r="F35" s="15" t="n">
        <f aca="false">D35*E35</f>
        <v>0</v>
      </c>
      <c r="G35" s="16" t="n">
        <v>0</v>
      </c>
      <c r="H35" s="15" t="n">
        <f aca="false">G35*Rates!$D$43</f>
        <v>0</v>
      </c>
      <c r="I35" s="16" t="n">
        <v>0</v>
      </c>
      <c r="J35" s="19"/>
      <c r="K35" s="15" t="n">
        <f aca="false">IF(OR(I35=0,J35=""),0,I35/INDEX(Rates!$D$53:$D$55,MATCH(J35,Rates!$A$53:$A$55,0))*IF($B$10=2,Rates!$D$47,Rates!$D$46)*(1+Rates!$D$48))</f>
        <v>0</v>
      </c>
      <c r="L35" s="15" t="n">
        <f aca="false">F35+H35+K35</f>
        <v>0</v>
      </c>
    </row>
    <row r="36" customFormat="false" ht="15" hidden="false" customHeight="false" outlineLevel="0" collapsed="false">
      <c r="A36" s="19"/>
      <c r="B36" s="23" t="str">
        <f aca="false">IF(A36="","",IFERROR(INDEX(Rates!$D$3:$D$26,MATCH(A36,Rates!$A$3:$A$26,0)),"not found"))</f>
        <v/>
      </c>
      <c r="C36" s="10"/>
      <c r="D36" s="11" t="n">
        <f aca="false">IF(A36="",0,IF(C36&lt;&gt;"",C36,IF(ISNUMBER(B36),B36,0)))</f>
        <v>0</v>
      </c>
      <c r="E36" s="17" t="n">
        <f aca="false">IF(A36="",0,$B$6*$D$21)</f>
        <v>0</v>
      </c>
      <c r="F36" s="15" t="n">
        <f aca="false">D36*E36</f>
        <v>0</v>
      </c>
      <c r="G36" s="16" t="n">
        <v>0</v>
      </c>
      <c r="H36" s="15" t="n">
        <f aca="false">G36*Rates!$D$43</f>
        <v>0</v>
      </c>
      <c r="I36" s="16" t="n">
        <v>0</v>
      </c>
      <c r="J36" s="19"/>
      <c r="K36" s="15" t="n">
        <f aca="false">IF(OR(I36=0,J36=""),0,I36/INDEX(Rates!$D$53:$D$55,MATCH(J36,Rates!$A$53:$A$55,0))*IF($B$10=2,Rates!$D$47,Rates!$D$46)*(1+Rates!$D$48))</f>
        <v>0</v>
      </c>
      <c r="L36" s="15" t="n">
        <f aca="false">F36+H36+K36</f>
        <v>0</v>
      </c>
    </row>
    <row r="37" customFormat="false" ht="15" hidden="false" customHeight="false" outlineLevel="0" collapsed="false">
      <c r="A37" s="7" t="s">
        <v>137</v>
      </c>
      <c r="F37" s="24" t="n">
        <f aca="false">SUM(F25:F36)</f>
        <v>19175.75</v>
      </c>
      <c r="G37" s="25" t="n">
        <f aca="false">SUM(G25:G36)</f>
        <v>96</v>
      </c>
      <c r="H37" s="24" t="n">
        <f aca="false">SUM(H25:H36)</f>
        <v>3360</v>
      </c>
      <c r="I37" s="25" t="n">
        <f aca="false">SUM(I25:I36)</f>
        <v>0</v>
      </c>
      <c r="K37" s="24" t="n">
        <f aca="false">SUM(K25:K36)</f>
        <v>0</v>
      </c>
      <c r="L37" s="24" t="n">
        <f aca="false">SUM(L25:L36)</f>
        <v>22535.75</v>
      </c>
    </row>
    <row r="40" customFormat="false" ht="15" hidden="false" customHeight="false" outlineLevel="0" collapsed="false">
      <c r="A40" s="7" t="s">
        <v>138</v>
      </c>
    </row>
    <row r="41" customFormat="false" ht="15" hidden="false" customHeight="false" outlineLevel="0" collapsed="false">
      <c r="A41" s="8" t="s">
        <v>139</v>
      </c>
      <c r="B41" s="8" t="s">
        <v>140</v>
      </c>
    </row>
    <row r="42" customFormat="false" ht="15" hidden="false" customHeight="false" outlineLevel="0" collapsed="false">
      <c r="A42" s="9" t="s">
        <v>141</v>
      </c>
      <c r="B42" s="15" t="n">
        <f aca="false">F37</f>
        <v>19175.75</v>
      </c>
    </row>
    <row r="43" customFormat="false" ht="15" hidden="false" customHeight="false" outlineLevel="0" collapsed="false">
      <c r="A43" s="9" t="s">
        <v>142</v>
      </c>
      <c r="B43" s="15" t="n">
        <f aca="false">H37</f>
        <v>3360</v>
      </c>
    </row>
    <row r="44" customFormat="false" ht="15" hidden="false" customHeight="false" outlineLevel="0" collapsed="false">
      <c r="A44" s="9" t="s">
        <v>143</v>
      </c>
      <c r="B44" s="15" t="n">
        <f aca="false">K37</f>
        <v>0</v>
      </c>
    </row>
    <row r="45" customFormat="false" ht="15" hidden="false" customHeight="false" outlineLevel="0" collapsed="false">
      <c r="A45" s="9" t="s">
        <v>144</v>
      </c>
      <c r="B45" s="15" t="n">
        <f aca="false">B7*Rates!D44</f>
        <v>3900</v>
      </c>
    </row>
    <row r="46" customFormat="false" ht="15" hidden="false" customHeight="false" outlineLevel="0" collapsed="false">
      <c r="A46" s="9" t="s">
        <v>145</v>
      </c>
      <c r="B46" s="15" t="n">
        <f aca="false">B8*(B42+B43+B44)</f>
        <v>2253.575</v>
      </c>
    </row>
    <row r="47" customFormat="false" ht="15" hidden="false" customHeight="false" outlineLevel="0" collapsed="false">
      <c r="A47" s="7" t="s">
        <v>146</v>
      </c>
      <c r="B47" s="24" t="n">
        <f aca="false">SUM(B42:B46)</f>
        <v>28689.325</v>
      </c>
    </row>
    <row r="48" customFormat="false" ht="15" hidden="false" customHeight="false" outlineLevel="0" collapsed="false">
      <c r="A48" s="9" t="s">
        <v>147</v>
      </c>
      <c r="B48" s="15" t="n">
        <f aca="false">B9*B47</f>
        <v>2868.9325</v>
      </c>
    </row>
    <row r="49" customFormat="false" ht="15" hidden="false" customHeight="false" outlineLevel="0" collapsed="false">
      <c r="A49" s="7" t="s">
        <v>148</v>
      </c>
      <c r="B49" s="24" t="n">
        <f aca="false">B47+B48</f>
        <v>31558.2575</v>
      </c>
    </row>
    <row r="50" customFormat="false" ht="15" hidden="false" customHeight="false" outlineLevel="0" collapsed="false">
      <c r="A50" s="9" t="s">
        <v>149</v>
      </c>
      <c r="B50" s="13" t="n">
        <f aca="false">IF(B49=0,0,1-B42/B49)</f>
        <v>0.392369810025158</v>
      </c>
    </row>
    <row r="52" customFormat="false" ht="15" hidden="false" customHeight="false" outlineLevel="0" collapsed="false">
      <c r="A52" s="9" t="s">
        <v>150</v>
      </c>
    </row>
  </sheetData>
  <dataValidations count="2">
    <dataValidation allowBlank="true" errorStyle="stop" operator="between" showDropDown="false" showErrorMessage="false" showInputMessage="false" sqref="A25:A36" type="list">
      <formula1>Rates!$A$3:$A$26</formula1>
      <formula2>0</formula2>
    </dataValidation>
    <dataValidation allowBlank="true" errorStyle="stop" operator="between" showDropDown="false" showErrorMessage="false" showInputMessage="false" sqref="J25:J36" type="list">
      <formula1>"Wild,Time-constrained,Lip-sync"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3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0"/>
    <col collapsed="false" customWidth="true" hidden="false" outlineLevel="0" max="4" min="2" style="1" width="22"/>
  </cols>
  <sheetData>
    <row r="1" customFormat="false" ht="17.35" hidden="false" customHeight="false" outlineLevel="0" collapsed="false">
      <c r="A1" s="18" t="s">
        <v>151</v>
      </c>
    </row>
    <row r="3" customFormat="false" ht="15" hidden="false" customHeight="false" outlineLevel="0" collapsed="false">
      <c r="A3" s="8" t="s">
        <v>152</v>
      </c>
      <c r="B3" s="8" t="s">
        <v>153</v>
      </c>
      <c r="C3" s="8" t="s">
        <v>154</v>
      </c>
      <c r="D3" s="8" t="s">
        <v>155</v>
      </c>
    </row>
    <row r="4" customFormat="false" ht="15" hidden="false" customHeight="false" outlineLevel="0" collapsed="false">
      <c r="A4" s="9" t="s">
        <v>156</v>
      </c>
      <c r="B4" s="16" t="n">
        <v>20000</v>
      </c>
      <c r="C4" s="16" t="n">
        <v>150000</v>
      </c>
      <c r="D4" s="16" t="n">
        <v>800000</v>
      </c>
    </row>
    <row r="5" customFormat="false" ht="15" hidden="false" customHeight="false" outlineLevel="0" collapsed="false">
      <c r="A5" s="9" t="s">
        <v>157</v>
      </c>
      <c r="B5" s="20" t="n">
        <v>5</v>
      </c>
      <c r="C5" s="20" t="n">
        <v>5</v>
      </c>
      <c r="D5" s="20" t="n">
        <v>8</v>
      </c>
    </row>
    <row r="6" customFormat="false" ht="15" hidden="false" customHeight="false" outlineLevel="0" collapsed="false">
      <c r="A6" s="9" t="s">
        <v>158</v>
      </c>
      <c r="B6" s="10" t="n">
        <v>0.11</v>
      </c>
      <c r="C6" s="10" t="n">
        <v>0.12</v>
      </c>
      <c r="D6" s="10" t="n">
        <v>0.11</v>
      </c>
    </row>
    <row r="7" customFormat="false" ht="15" hidden="false" customHeight="false" outlineLevel="0" collapsed="false">
      <c r="A7" s="9" t="s">
        <v>159</v>
      </c>
      <c r="B7" s="20" t="n">
        <v>3</v>
      </c>
      <c r="C7" s="20" t="n">
        <v>2</v>
      </c>
      <c r="D7" s="20" t="n">
        <v>4</v>
      </c>
    </row>
    <row r="8" customFormat="false" ht="15" hidden="false" customHeight="false" outlineLevel="0" collapsed="false">
      <c r="A8" s="9" t="s">
        <v>160</v>
      </c>
      <c r="B8" s="10" t="n">
        <v>0.15</v>
      </c>
      <c r="C8" s="10" t="n">
        <v>0.15</v>
      </c>
      <c r="D8" s="10" t="n">
        <v>0.15</v>
      </c>
    </row>
    <row r="9" customFormat="false" ht="15" hidden="false" customHeight="false" outlineLevel="0" collapsed="false">
      <c r="A9" s="9" t="s">
        <v>161</v>
      </c>
      <c r="B9" s="12" t="n">
        <v>0.1</v>
      </c>
      <c r="C9" s="12" t="n">
        <v>0.08</v>
      </c>
      <c r="D9" s="12" t="n">
        <v>0.15</v>
      </c>
    </row>
    <row r="10" customFormat="false" ht="15" hidden="false" customHeight="false" outlineLevel="0" collapsed="false">
      <c r="A10" s="9" t="s">
        <v>162</v>
      </c>
      <c r="B10" s="16" t="n">
        <v>12</v>
      </c>
      <c r="C10" s="16" t="n">
        <v>90</v>
      </c>
      <c r="D10" s="16" t="n">
        <v>400</v>
      </c>
    </row>
    <row r="11" customFormat="false" ht="15" hidden="false" customHeight="false" outlineLevel="0" collapsed="false">
      <c r="A11" s="9" t="s">
        <v>163</v>
      </c>
      <c r="B11" s="14" t="n">
        <v>35</v>
      </c>
      <c r="C11" s="14" t="n">
        <v>35</v>
      </c>
      <c r="D11" s="14" t="n">
        <v>35</v>
      </c>
    </row>
    <row r="12" customFormat="false" ht="15" hidden="false" customHeight="false" outlineLevel="0" collapsed="false">
      <c r="A12" s="9" t="s">
        <v>164</v>
      </c>
      <c r="B12" s="20" t="n">
        <v>0</v>
      </c>
      <c r="C12" s="20" t="n">
        <v>2</v>
      </c>
      <c r="D12" s="20" t="n">
        <v>5</v>
      </c>
    </row>
    <row r="13" customFormat="false" ht="15" hidden="false" customHeight="false" outlineLevel="0" collapsed="false">
      <c r="A13" s="9" t="s">
        <v>165</v>
      </c>
      <c r="B13" s="16" t="n">
        <v>0</v>
      </c>
      <c r="C13" s="16" t="n">
        <v>9000</v>
      </c>
      <c r="D13" s="16" t="n">
        <v>40000</v>
      </c>
    </row>
    <row r="14" customFormat="false" ht="15" hidden="false" customHeight="false" outlineLevel="0" collapsed="false">
      <c r="A14" s="9" t="s">
        <v>166</v>
      </c>
      <c r="B14" s="16" t="n">
        <v>60</v>
      </c>
      <c r="C14" s="16" t="n">
        <v>60</v>
      </c>
      <c r="D14" s="16" t="n">
        <v>50</v>
      </c>
    </row>
    <row r="15" customFormat="false" ht="15" hidden="false" customHeight="false" outlineLevel="0" collapsed="false">
      <c r="A15" s="9" t="s">
        <v>167</v>
      </c>
      <c r="B15" s="14" t="n">
        <v>300</v>
      </c>
      <c r="C15" s="14" t="n">
        <v>300</v>
      </c>
      <c r="D15" s="14" t="n">
        <v>350</v>
      </c>
    </row>
    <row r="16" customFormat="false" ht="15" hidden="false" customHeight="false" outlineLevel="0" collapsed="false">
      <c r="A16" s="9" t="s">
        <v>168</v>
      </c>
      <c r="B16" s="12" t="n">
        <v>0.25</v>
      </c>
      <c r="C16" s="12" t="n">
        <v>0.25</v>
      </c>
      <c r="D16" s="12" t="n">
        <v>0.25</v>
      </c>
    </row>
    <row r="17" customFormat="false" ht="15" hidden="false" customHeight="false" outlineLevel="0" collapsed="false">
      <c r="A17" s="9" t="s">
        <v>169</v>
      </c>
      <c r="B17" s="16" t="n">
        <v>60</v>
      </c>
      <c r="C17" s="16" t="n">
        <v>300</v>
      </c>
      <c r="D17" s="16" t="n">
        <v>2000</v>
      </c>
    </row>
    <row r="18" customFormat="false" ht="15" hidden="false" customHeight="false" outlineLevel="0" collapsed="false">
      <c r="A18" s="9" t="s">
        <v>170</v>
      </c>
      <c r="B18" s="14" t="n">
        <v>50</v>
      </c>
      <c r="C18" s="14" t="n">
        <v>50</v>
      </c>
      <c r="D18" s="14" t="n">
        <v>55</v>
      </c>
    </row>
    <row r="19" customFormat="false" ht="15" hidden="false" customHeight="false" outlineLevel="0" collapsed="false">
      <c r="A19" s="9" t="s">
        <v>171</v>
      </c>
      <c r="B19" s="12" t="n">
        <v>0.1</v>
      </c>
      <c r="C19" s="12" t="n">
        <v>0.1</v>
      </c>
      <c r="D19" s="12" t="n">
        <v>0.08</v>
      </c>
    </row>
    <row r="21" customFormat="false" ht="15" hidden="false" customHeight="false" outlineLevel="0" collapsed="false">
      <c r="A21" s="8" t="s">
        <v>139</v>
      </c>
      <c r="B21" s="8" t="s">
        <v>153</v>
      </c>
      <c r="C21" s="8" t="s">
        <v>154</v>
      </c>
      <c r="D21" s="8" t="s">
        <v>155</v>
      </c>
    </row>
    <row r="22" customFormat="false" ht="15" hidden="false" customHeight="false" outlineLevel="0" collapsed="false">
      <c r="A22" s="9" t="s">
        <v>172</v>
      </c>
      <c r="B22" s="15" t="n">
        <f aca="false">B5*B4*B6</f>
        <v>11000</v>
      </c>
      <c r="C22" s="15" t="n">
        <f aca="false">C5*C4*C6</f>
        <v>90000</v>
      </c>
      <c r="D22" s="15" t="n">
        <f aca="false">D5*D4*D6</f>
        <v>704000</v>
      </c>
    </row>
    <row r="23" customFormat="false" ht="15" hidden="false" customHeight="false" outlineLevel="0" collapsed="false">
      <c r="A23" s="9" t="s">
        <v>173</v>
      </c>
      <c r="B23" s="15" t="n">
        <f aca="false">B7*B4*B8</f>
        <v>9000</v>
      </c>
      <c r="C23" s="15" t="n">
        <f aca="false">C7*C4*C8</f>
        <v>45000</v>
      </c>
      <c r="D23" s="15" t="n">
        <f aca="false">D7*D4*D8</f>
        <v>480000</v>
      </c>
    </row>
    <row r="24" customFormat="false" ht="15" hidden="false" customHeight="false" outlineLevel="0" collapsed="false">
      <c r="A24" s="9" t="s">
        <v>174</v>
      </c>
      <c r="B24" s="15" t="n">
        <f aca="false">-(B22+B23)*B9</f>
        <v>-2000</v>
      </c>
      <c r="C24" s="15" t="n">
        <f aca="false">-(C22+C23)*C9</f>
        <v>-10800</v>
      </c>
      <c r="D24" s="15" t="n">
        <f aca="false">-(D22+D23)*D9</f>
        <v>-177600</v>
      </c>
    </row>
    <row r="25" customFormat="false" ht="15" hidden="false" customHeight="false" outlineLevel="0" collapsed="false">
      <c r="A25" s="9" t="s">
        <v>142</v>
      </c>
      <c r="B25" s="15" t="n">
        <f aca="false">(B5+B7)*B10*B11</f>
        <v>3360</v>
      </c>
      <c r="C25" s="15" t="n">
        <f aca="false">(C5+C7)*C10*C11</f>
        <v>22050</v>
      </c>
      <c r="D25" s="15" t="n">
        <f aca="false">(D5+D7)*D10*D11</f>
        <v>168000</v>
      </c>
    </row>
    <row r="26" customFormat="false" ht="15" hidden="false" customHeight="false" outlineLevel="0" collapsed="false">
      <c r="A26" s="9" t="s">
        <v>143</v>
      </c>
      <c r="B26" s="15" t="n">
        <f aca="false">IF(B14=0,0,B13/B14*B15*(1+B16)*B12)</f>
        <v>0</v>
      </c>
      <c r="C26" s="15" t="n">
        <f aca="false">IF(C14=0,0,C13/C14*C15*(1+C16)*C12)</f>
        <v>112500</v>
      </c>
      <c r="D26" s="15" t="n">
        <f aca="false">IF(D14=0,0,D13/D14*D15*(1+D16)*D12)</f>
        <v>1750000</v>
      </c>
    </row>
    <row r="27" customFormat="false" ht="15" hidden="false" customHeight="false" outlineLevel="0" collapsed="false">
      <c r="A27" s="9" t="s">
        <v>144</v>
      </c>
      <c r="B27" s="15" t="n">
        <f aca="false">B17*B18</f>
        <v>3000</v>
      </c>
      <c r="C27" s="15" t="n">
        <f aca="false">C17*C18</f>
        <v>15000</v>
      </c>
      <c r="D27" s="15" t="n">
        <f aca="false">D17*D18</f>
        <v>110000</v>
      </c>
    </row>
    <row r="28" customFormat="false" ht="15" hidden="false" customHeight="false" outlineLevel="0" collapsed="false">
      <c r="A28" s="9" t="s">
        <v>145</v>
      </c>
      <c r="B28" s="15" t="n">
        <f aca="false">B19*(B22+B23+B24+B25+B26)</f>
        <v>2136</v>
      </c>
      <c r="C28" s="15" t="n">
        <f aca="false">C19*(C22+C23+C24+C25+C26)</f>
        <v>25875</v>
      </c>
      <c r="D28" s="15" t="n">
        <f aca="false">D19*(D22+D23+D24+D25+D26)</f>
        <v>233952</v>
      </c>
    </row>
    <row r="29" customFormat="false" ht="15" hidden="false" customHeight="false" outlineLevel="0" collapsed="false">
      <c r="A29" s="7" t="s">
        <v>175</v>
      </c>
      <c r="B29" s="24" t="n">
        <f aca="false">SUM(B22:B28)</f>
        <v>26496</v>
      </c>
      <c r="C29" s="24" t="n">
        <f aca="false">SUM(C22:C28)</f>
        <v>299625</v>
      </c>
      <c r="D29" s="24" t="n">
        <f aca="false">SUM(D22:D28)</f>
        <v>3268352</v>
      </c>
    </row>
    <row r="31" customFormat="false" ht="15" hidden="false" customHeight="false" outlineLevel="0" collapsed="false">
      <c r="A31" s="7" t="s">
        <v>176</v>
      </c>
    </row>
    <row r="32" customFormat="false" ht="15" hidden="false" customHeight="false" outlineLevel="0" collapsed="false">
      <c r="A32" s="9" t="s">
        <v>177</v>
      </c>
      <c r="D32" s="16" t="n">
        <v>25000</v>
      </c>
    </row>
    <row r="33" customFormat="false" ht="15" hidden="false" customHeight="false" outlineLevel="0" collapsed="false">
      <c r="A33" s="9" t="s">
        <v>178</v>
      </c>
      <c r="D33" s="10" t="n">
        <v>0.12</v>
      </c>
    </row>
    <row r="34" customFormat="false" ht="15" hidden="false" customHeight="false" outlineLevel="0" collapsed="false">
      <c r="A34" s="9" t="s">
        <v>179</v>
      </c>
      <c r="D34" s="15" t="n">
        <f aca="false">D32*(D5+D7)*D33</f>
        <v>36000</v>
      </c>
    </row>
    <row r="36" customFormat="false" ht="15" hidden="false" customHeight="false" outlineLevel="0" collapsed="false">
      <c r="A36" s="9" t="s">
        <v>180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1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60"/>
    <col collapsed="false" customWidth="true" hidden="false" outlineLevel="0" max="2" min="2" style="1" width="18"/>
    <col collapsed="false" customWidth="true" hidden="false" outlineLevel="0" max="3" min="3" style="1" width="20"/>
  </cols>
  <sheetData>
    <row r="1" customFormat="false" ht="17.35" hidden="false" customHeight="false" outlineLevel="0" collapsed="false">
      <c r="A1" s="18" t="s">
        <v>181</v>
      </c>
    </row>
    <row r="3" customFormat="false" ht="15" hidden="false" customHeight="false" outlineLevel="0" collapsed="false">
      <c r="A3" s="8" t="s">
        <v>110</v>
      </c>
      <c r="B3" s="8" t="s">
        <v>182</v>
      </c>
      <c r="C3" s="8" t="s">
        <v>183</v>
      </c>
    </row>
    <row r="4" customFormat="false" ht="15" hidden="false" customHeight="false" outlineLevel="0" collapsed="false">
      <c r="A4" s="9" t="s">
        <v>184</v>
      </c>
      <c r="B4" s="14" t="n">
        <v>3300</v>
      </c>
      <c r="C4" s="14" t="n">
        <v>3300</v>
      </c>
    </row>
    <row r="5" customFormat="false" ht="15" hidden="false" customHeight="false" outlineLevel="0" collapsed="false">
      <c r="A5" s="9" t="s">
        <v>185</v>
      </c>
      <c r="B5" s="26" t="n">
        <v>19.99</v>
      </c>
    </row>
    <row r="6" customFormat="false" ht="15" hidden="false" customHeight="false" outlineLevel="0" collapsed="false">
      <c r="A6" s="9" t="s">
        <v>186</v>
      </c>
      <c r="B6" s="12" t="n">
        <v>0.6</v>
      </c>
    </row>
    <row r="7" customFormat="false" ht="15" hidden="false" customHeight="false" outlineLevel="0" collapsed="false">
      <c r="A7" s="9" t="s">
        <v>187</v>
      </c>
      <c r="C7" s="26" t="n">
        <v>0.8</v>
      </c>
    </row>
    <row r="9" customFormat="false" ht="15" hidden="false" customHeight="false" outlineLevel="0" collapsed="false">
      <c r="A9" s="7" t="s">
        <v>188</v>
      </c>
      <c r="B9" s="27" t="n">
        <f aca="false">B5*B6</f>
        <v>11.994</v>
      </c>
      <c r="C9" s="27" t="n">
        <f aca="false">C7</f>
        <v>0.8</v>
      </c>
    </row>
    <row r="10" customFormat="false" ht="15" hidden="false" customHeight="false" outlineLevel="0" collapsed="false">
      <c r="A10" s="7" t="s">
        <v>189</v>
      </c>
      <c r="B10" s="25" t="n">
        <f aca="false">IF(B9=0,0,B4/B9)</f>
        <v>275.137568784392</v>
      </c>
      <c r="C10" s="25" t="n">
        <f aca="false">IF(C9=0,0,C4/C9)</f>
        <v>4125</v>
      </c>
    </row>
    <row r="12" customFormat="false" ht="15" hidden="false" customHeight="false" outlineLevel="0" collapsed="false">
      <c r="A12" s="9" t="s">
        <v>190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46"/>
    <col collapsed="false" customWidth="true" hidden="false" outlineLevel="0" max="2" min="2" style="1" width="18"/>
  </cols>
  <sheetData>
    <row r="1" customFormat="false" ht="17.35" hidden="false" customHeight="false" outlineLevel="0" collapsed="false">
      <c r="A1" s="18" t="s">
        <v>191</v>
      </c>
    </row>
    <row r="3" customFormat="false" ht="15" hidden="false" customHeight="false" outlineLevel="0" collapsed="false">
      <c r="A3" s="8" t="s">
        <v>110</v>
      </c>
      <c r="B3" s="8" t="s">
        <v>111</v>
      </c>
    </row>
    <row r="4" customFormat="false" ht="15" hidden="false" customHeight="false" outlineLevel="0" collapsed="false">
      <c r="A4" s="9" t="s">
        <v>192</v>
      </c>
      <c r="B4" s="16" t="n">
        <v>2000</v>
      </c>
    </row>
    <row r="5" customFormat="false" ht="15" hidden="false" customHeight="false" outlineLevel="0" collapsed="false">
      <c r="A5" s="9" t="s">
        <v>193</v>
      </c>
      <c r="B5" s="20" t="n">
        <v>10</v>
      </c>
    </row>
    <row r="6" customFormat="false" ht="15" hidden="false" customHeight="false" outlineLevel="0" collapsed="false">
      <c r="A6" s="9" t="s">
        <v>194</v>
      </c>
      <c r="B6" s="10" t="n">
        <v>0.12</v>
      </c>
    </row>
    <row r="7" customFormat="false" ht="15" hidden="false" customHeight="false" outlineLevel="0" collapsed="false">
      <c r="A7" s="9" t="s">
        <v>195</v>
      </c>
      <c r="B7" s="14" t="n">
        <v>50</v>
      </c>
    </row>
    <row r="8" customFormat="false" ht="15" hidden="false" customHeight="false" outlineLevel="0" collapsed="false">
      <c r="A8" s="9" t="s">
        <v>196</v>
      </c>
      <c r="B8" s="20" t="n">
        <v>10</v>
      </c>
    </row>
    <row r="9" customFormat="false" ht="15" hidden="false" customHeight="false" outlineLevel="0" collapsed="false">
      <c r="A9" s="9" t="s">
        <v>197</v>
      </c>
      <c r="B9" s="20" t="n">
        <v>2</v>
      </c>
    </row>
    <row r="11" customFormat="false" ht="15" hidden="false" customHeight="false" outlineLevel="0" collapsed="false">
      <c r="A11" s="8" t="s">
        <v>198</v>
      </c>
      <c r="B11" s="8" t="s">
        <v>199</v>
      </c>
    </row>
    <row r="12" customFormat="false" ht="15" hidden="false" customHeight="false" outlineLevel="0" collapsed="false">
      <c r="A12" s="9" t="s">
        <v>200</v>
      </c>
      <c r="B12" s="15" t="n">
        <f aca="false">B8*B5*MAX(B7,B4/B8*B6)</f>
        <v>5000</v>
      </c>
    </row>
    <row r="13" customFormat="false" ht="15" hidden="false" customHeight="false" outlineLevel="0" collapsed="false">
      <c r="A13" s="9" t="s">
        <v>201</v>
      </c>
      <c r="B13" s="15" t="n">
        <f aca="false">B5*B9*MAX(B7,B4/B9*B6)</f>
        <v>2400</v>
      </c>
    </row>
    <row r="14" customFormat="false" ht="15" hidden="false" customHeight="false" outlineLevel="0" collapsed="false">
      <c r="A14" s="7" t="s">
        <v>202</v>
      </c>
      <c r="B14" s="24" t="n">
        <f aca="false">B12-B13</f>
        <v>2600</v>
      </c>
    </row>
    <row r="15" customFormat="false" ht="15" hidden="false" customHeight="false" outlineLevel="0" collapsed="false">
      <c r="A15" s="7" t="s">
        <v>203</v>
      </c>
      <c r="B15" s="24" t="n">
        <f aca="false">B14*12</f>
        <v>31200</v>
      </c>
    </row>
    <row r="17" customFormat="false" ht="15" hidden="false" customHeight="false" outlineLevel="0" collapsed="false">
      <c r="A17" s="9" t="s">
        <v>204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1" width="80"/>
    <col collapsed="false" customWidth="true" hidden="false" outlineLevel="0" max="4" min="2" style="1" width="22"/>
  </cols>
  <sheetData>
    <row r="1" customFormat="false" ht="17.35" hidden="false" customHeight="false" outlineLevel="0" collapsed="false">
      <c r="A1" s="18" t="s">
        <v>205</v>
      </c>
    </row>
    <row r="3" customFormat="false" ht="15" hidden="false" customHeight="false" outlineLevel="0" collapsed="false">
      <c r="A3" s="8" t="s">
        <v>206</v>
      </c>
      <c r="B3" s="8" t="s">
        <v>207</v>
      </c>
      <c r="C3" s="8" t="s">
        <v>208</v>
      </c>
      <c r="D3" s="8" t="s">
        <v>209</v>
      </c>
    </row>
    <row r="4" customFormat="false" ht="15" hidden="false" customHeight="false" outlineLevel="0" collapsed="false">
      <c r="A4" s="9" t="s">
        <v>210</v>
      </c>
      <c r="B4" s="19"/>
      <c r="C4" s="19"/>
      <c r="D4" s="19"/>
    </row>
    <row r="5" customFormat="false" ht="15" hidden="false" customHeight="false" outlineLevel="0" collapsed="false">
      <c r="A5" s="9" t="s">
        <v>211</v>
      </c>
      <c r="B5" s="19"/>
      <c r="C5" s="19"/>
      <c r="D5" s="19"/>
    </row>
    <row r="6" customFormat="false" ht="15" hidden="false" customHeight="false" outlineLevel="0" collapsed="false">
      <c r="A6" s="9" t="s">
        <v>212</v>
      </c>
      <c r="B6" s="19"/>
      <c r="C6" s="19"/>
      <c r="D6" s="19"/>
    </row>
    <row r="7" customFormat="false" ht="15" hidden="false" customHeight="false" outlineLevel="0" collapsed="false">
      <c r="A7" s="9" t="s">
        <v>213</v>
      </c>
      <c r="B7" s="19"/>
      <c r="C7" s="19"/>
      <c r="D7" s="19"/>
    </row>
    <row r="8" customFormat="false" ht="15" hidden="false" customHeight="false" outlineLevel="0" collapsed="false">
      <c r="A8" s="9" t="s">
        <v>214</v>
      </c>
      <c r="B8" s="19"/>
      <c r="C8" s="19"/>
      <c r="D8" s="19"/>
    </row>
    <row r="9" customFormat="false" ht="15" hidden="false" customHeight="false" outlineLevel="0" collapsed="false">
      <c r="A9" s="9" t="s">
        <v>215</v>
      </c>
      <c r="B9" s="19"/>
      <c r="C9" s="19"/>
      <c r="D9" s="19"/>
    </row>
    <row r="10" customFormat="false" ht="15" hidden="false" customHeight="false" outlineLevel="0" collapsed="false">
      <c r="A10" s="9" t="s">
        <v>216</v>
      </c>
      <c r="B10" s="19"/>
      <c r="C10" s="19"/>
      <c r="D10" s="19"/>
    </row>
    <row r="11" customFormat="false" ht="15" hidden="false" customHeight="false" outlineLevel="0" collapsed="false">
      <c r="A11" s="9" t="s">
        <v>217</v>
      </c>
      <c r="B11" s="19"/>
      <c r="C11" s="19"/>
      <c r="D11" s="19"/>
    </row>
    <row r="12" customFormat="false" ht="15" hidden="false" customHeight="false" outlineLevel="0" collapsed="false">
      <c r="A12" s="9" t="s">
        <v>218</v>
      </c>
      <c r="B12" s="19"/>
      <c r="C12" s="19"/>
      <c r="D12" s="19"/>
    </row>
    <row r="13" customFormat="false" ht="15" hidden="false" customHeight="false" outlineLevel="0" collapsed="false">
      <c r="A13" s="9" t="s">
        <v>219</v>
      </c>
      <c r="B13" s="19"/>
      <c r="C13" s="19"/>
      <c r="D13" s="19"/>
    </row>
    <row r="14" customFormat="false" ht="15" hidden="false" customHeight="false" outlineLevel="0" collapsed="false">
      <c r="A14" s="9" t="s">
        <v>220</v>
      </c>
      <c r="B14" s="19"/>
      <c r="C14" s="19"/>
      <c r="D14" s="19"/>
    </row>
    <row r="15" customFormat="false" ht="15" hidden="false" customHeight="false" outlineLevel="0" collapsed="false">
      <c r="A15" s="9" t="s">
        <v>221</v>
      </c>
      <c r="B15" s="19"/>
      <c r="C15" s="19"/>
      <c r="D15" s="19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2026-10-12T11:47:00Z</dcterms:created>
  <dc:creator>openpyxl</dc:creator>
  <dc:description/>
  <dc:language>en-US</dc:language>
  <cp:lastModifiedBy/>
  <dcterms:modified xsi:type="dcterms:W3CDTF">2026-10-12T11:47:00Z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